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Бух\Desktop\Экономистам\ПФХД 2019\"/>
    </mc:Choice>
  </mc:AlternateContent>
  <bookViews>
    <workbookView xWindow="0" yWindow="0" windowWidth="15345" windowHeight="4590" tabRatio="801" activeTab="4"/>
  </bookViews>
  <sheets>
    <sheet name="титул авт " sheetId="2" r:id="rId1"/>
    <sheet name="титул бюдж КпСП" sheetId="3" r:id="rId2"/>
    <sheet name="титул бюдж КпО" sheetId="4" r:id="rId3"/>
    <sheet name="Таблица 2" sheetId="13" r:id="rId4"/>
    <sheet name="Таблица 2.1" sheetId="5" r:id="rId5"/>
    <sheet name="Таблица 3" sheetId="6" r:id="rId6"/>
    <sheet name="Таблица 4" sheetId="7" r:id="rId7"/>
    <sheet name="1.1" sheetId="8" r:id="rId8"/>
    <sheet name="1.2,1.3" sheetId="9" r:id="rId9"/>
    <sheet name="1.4" sheetId="10" r:id="rId10"/>
    <sheet name="2,3,4,5" sheetId="11" r:id="rId11"/>
    <sheet name="6" sheetId="12" r:id="rId12"/>
    <sheet name="7" sheetId="1" r:id="rId13"/>
  </sheets>
  <definedNames>
    <definedName name="_xlnm.Print_Area" localSheetId="12">'7'!$A$1:$U$102</definedName>
  </definedNames>
  <calcPr calcId="152511"/>
</workbook>
</file>

<file path=xl/calcChain.xml><?xml version="1.0" encoding="utf-8"?>
<calcChain xmlns="http://schemas.openxmlformats.org/spreadsheetml/2006/main">
  <c r="L18" i="5" l="1"/>
  <c r="G10" i="13" l="1"/>
  <c r="O12" i="1"/>
  <c r="G15" i="13"/>
  <c r="K12" i="13"/>
  <c r="D16" i="5" l="1"/>
  <c r="D38" i="13"/>
  <c r="I70" i="1" l="1"/>
  <c r="F318" i="12"/>
  <c r="D318" i="12"/>
  <c r="I69" i="1"/>
  <c r="E308" i="12"/>
  <c r="E289" i="12" l="1"/>
  <c r="E290" i="12"/>
  <c r="E291" i="12"/>
  <c r="E292" i="12"/>
  <c r="E293" i="12"/>
  <c r="E294" i="12"/>
  <c r="E295" i="12"/>
  <c r="E296" i="12"/>
  <c r="E297" i="12"/>
  <c r="E288" i="12"/>
  <c r="E277" i="12"/>
  <c r="E278" i="12"/>
  <c r="E279" i="12"/>
  <c r="E276" i="12"/>
  <c r="E280" i="12" l="1"/>
  <c r="E298" i="12"/>
  <c r="I74" i="1" s="1"/>
  <c r="J15" i="13"/>
  <c r="E42" i="1"/>
  <c r="E43" i="1"/>
  <c r="I73" i="1" l="1"/>
  <c r="G298" i="12"/>
  <c r="G43" i="1"/>
  <c r="E61" i="11"/>
  <c r="F53" i="1"/>
  <c r="K30" i="13" l="1"/>
  <c r="K10" i="13" l="1"/>
  <c r="K17" i="5" l="1"/>
  <c r="J23" i="8" l="1"/>
  <c r="A14" i="8" l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F49" i="1"/>
  <c r="F28" i="12"/>
  <c r="F27" i="12"/>
  <c r="F26" i="12"/>
  <c r="F29" i="12" l="1"/>
  <c r="F66" i="1" s="1"/>
  <c r="F65" i="1"/>
  <c r="L36" i="8"/>
  <c r="G74" i="1" l="1"/>
  <c r="G12" i="1" l="1"/>
  <c r="Q74" i="1" l="1"/>
  <c r="Q75" i="12"/>
  <c r="F10" i="12"/>
  <c r="J52" i="8"/>
  <c r="F15" i="9" l="1"/>
  <c r="F45" i="1" s="1"/>
  <c r="K33" i="8"/>
  <c r="C34" i="8"/>
  <c r="K24" i="8" s="1"/>
  <c r="N75" i="1" l="1"/>
  <c r="P75" i="1" s="1"/>
  <c r="E244" i="12" l="1"/>
  <c r="O73" i="1" s="1"/>
  <c r="E245" i="12"/>
  <c r="E243" i="12"/>
  <c r="Q73" i="1" s="1"/>
  <c r="E246" i="12" l="1"/>
  <c r="E221" i="12"/>
  <c r="Q70" i="1" s="1"/>
  <c r="F200" i="12"/>
  <c r="Q69" i="1" s="1"/>
  <c r="Q65" i="1"/>
  <c r="F40" i="9"/>
  <c r="Q45" i="1" s="1"/>
  <c r="J51" i="8"/>
  <c r="E94" i="12" l="1"/>
  <c r="F73" i="1" s="1"/>
  <c r="Q63" i="1" l="1"/>
  <c r="Q64" i="1"/>
  <c r="D84" i="12"/>
  <c r="E115" i="12"/>
  <c r="F74" i="1" s="1"/>
  <c r="Q61" i="1" l="1"/>
  <c r="E18" i="11"/>
  <c r="Q53" i="1" s="1"/>
  <c r="E9" i="11"/>
  <c r="Q52" i="1" s="1"/>
  <c r="E50" i="11"/>
  <c r="F52" i="1" s="1"/>
  <c r="J16" i="5" l="1"/>
  <c r="F64" i="1" l="1"/>
  <c r="D179" i="12"/>
  <c r="F180" i="12"/>
  <c r="C178" i="12"/>
  <c r="F170" i="12"/>
  <c r="Q59" i="1" s="1"/>
  <c r="F11" i="12"/>
  <c r="F12" i="12" s="1"/>
  <c r="E60" i="12" l="1"/>
  <c r="F59" i="1"/>
  <c r="K16" i="5" l="1"/>
  <c r="E16" i="5"/>
  <c r="F17" i="5" s="1"/>
  <c r="L17" i="5" l="1"/>
  <c r="C263" i="12"/>
  <c r="D111" i="12"/>
  <c r="D234" i="12" l="1"/>
  <c r="U74" i="1"/>
  <c r="F70" i="1"/>
  <c r="D262" i="12"/>
  <c r="E125" i="12"/>
  <c r="F69" i="1"/>
  <c r="F50" i="1"/>
  <c r="C256" i="12" l="1"/>
  <c r="E204" i="12"/>
  <c r="G204" i="12" s="1"/>
  <c r="F48" i="1"/>
  <c r="J31" i="8"/>
  <c r="D53" i="8"/>
  <c r="G52" i="8"/>
  <c r="G51" i="8"/>
  <c r="D32" i="8"/>
  <c r="J32" i="8" s="1"/>
  <c r="D33" i="8"/>
  <c r="J33" i="8" s="1"/>
  <c r="D30" i="8"/>
  <c r="J30" i="8" s="1"/>
  <c r="D29" i="8"/>
  <c r="J29" i="8" s="1"/>
  <c r="D28" i="8"/>
  <c r="J28" i="8" s="1"/>
  <c r="D26" i="8"/>
  <c r="J26" i="8" s="1"/>
  <c r="D25" i="8"/>
  <c r="J25" i="8" s="1"/>
  <c r="D24" i="8"/>
  <c r="J24" i="8" s="1"/>
  <c r="D22" i="8"/>
  <c r="J22" i="8" s="1"/>
  <c r="D21" i="8"/>
  <c r="J21" i="8" s="1"/>
  <c r="D20" i="8"/>
  <c r="J20" i="8" s="1"/>
  <c r="D19" i="8"/>
  <c r="J19" i="8" s="1"/>
  <c r="D18" i="8"/>
  <c r="J18" i="8" s="1"/>
  <c r="D17" i="8"/>
  <c r="J17" i="8" s="1"/>
  <c r="D16" i="8"/>
  <c r="J16" i="8" s="1"/>
  <c r="D15" i="8"/>
  <c r="J15" i="8" s="1"/>
  <c r="D14" i="8"/>
  <c r="J14" i="8" s="1"/>
  <c r="D13" i="8"/>
  <c r="J13" i="8" s="1"/>
  <c r="D12" i="8"/>
  <c r="J12" i="8" s="1"/>
  <c r="D11" i="8"/>
  <c r="J11" i="8" s="1"/>
  <c r="D27" i="8" l="1"/>
  <c r="J27" i="8" s="1"/>
  <c r="J53" i="8"/>
  <c r="F12" i="1"/>
  <c r="F25" i="1" s="1"/>
  <c r="I12" i="1"/>
  <c r="K12" i="1"/>
  <c r="K25" i="1" s="1"/>
  <c r="U12" i="1"/>
  <c r="U25" i="1" s="1"/>
  <c r="N24" i="1"/>
  <c r="N23" i="1"/>
  <c r="N21" i="1"/>
  <c r="N18" i="1"/>
  <c r="N17" i="1"/>
  <c r="N16" i="1"/>
  <c r="N15" i="1"/>
  <c r="N14" i="1"/>
  <c r="J12" i="13" s="1"/>
  <c r="J10" i="13" s="1"/>
  <c r="N13" i="1"/>
  <c r="D13" i="1" s="1"/>
  <c r="H13" i="1"/>
  <c r="E13" i="1"/>
  <c r="N10" i="1"/>
  <c r="H10" i="1"/>
  <c r="E10" i="1"/>
  <c r="J12" i="1"/>
  <c r="L12" i="1"/>
  <c r="J45" i="13" l="1"/>
  <c r="D45" i="13" s="1"/>
  <c r="D10" i="1"/>
  <c r="J34" i="8"/>
  <c r="D34" i="8"/>
  <c r="Q44" i="1"/>
  <c r="Q43" i="1" s="1"/>
  <c r="C30" i="10"/>
  <c r="L33" i="8"/>
  <c r="F44" i="1"/>
  <c r="F43" i="1" s="1"/>
  <c r="H12" i="1"/>
  <c r="E12" i="1"/>
  <c r="E12" i="13" s="1"/>
  <c r="E10" i="13" s="1"/>
  <c r="O19" i="1"/>
  <c r="P19" i="1"/>
  <c r="P12" i="1" s="1"/>
  <c r="Q19" i="1"/>
  <c r="Q12" i="1" s="1"/>
  <c r="R19" i="1"/>
  <c r="R12" i="1" s="1"/>
  <c r="S19" i="1"/>
  <c r="S12" i="1" s="1"/>
  <c r="T19" i="1"/>
  <c r="T12" i="1" s="1"/>
  <c r="T25" i="1" s="1"/>
  <c r="D46" i="13"/>
  <c r="D48" i="13"/>
  <c r="G44" i="1" l="1"/>
  <c r="L24" i="8"/>
  <c r="C35" i="10"/>
  <c r="D30" i="10"/>
  <c r="N19" i="1"/>
  <c r="J17" i="13" s="1"/>
  <c r="E84" i="1"/>
  <c r="H84" i="1"/>
  <c r="N84" i="1"/>
  <c r="C38" i="10" l="1"/>
  <c r="D35" i="10"/>
  <c r="C7" i="10"/>
  <c r="D7" i="10" s="1"/>
  <c r="O25" i="1"/>
  <c r="N12" i="1"/>
  <c r="D84" i="1"/>
  <c r="H11" i="1"/>
  <c r="E11" i="1"/>
  <c r="N11" i="1"/>
  <c r="G25" i="1"/>
  <c r="Q25" i="1"/>
  <c r="Q80" i="1"/>
  <c r="Q77" i="1"/>
  <c r="Q58" i="1" s="1"/>
  <c r="Q55" i="1"/>
  <c r="Q48" i="1"/>
  <c r="Q42" i="1"/>
  <c r="N43" i="1"/>
  <c r="N44" i="1"/>
  <c r="J32" i="13" s="1"/>
  <c r="N45" i="1"/>
  <c r="J33" i="13" s="1"/>
  <c r="N46" i="1"/>
  <c r="N47" i="1"/>
  <c r="N49" i="1"/>
  <c r="N50" i="1"/>
  <c r="N51" i="1"/>
  <c r="N52" i="1"/>
  <c r="N53" i="1"/>
  <c r="N54" i="1"/>
  <c r="N56" i="1"/>
  <c r="N57" i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6" i="1"/>
  <c r="N78" i="1"/>
  <c r="N79" i="1"/>
  <c r="N81" i="1"/>
  <c r="N82" i="1"/>
  <c r="E44" i="1"/>
  <c r="E32" i="13" s="1"/>
  <c r="E45" i="1"/>
  <c r="E33" i="13" s="1"/>
  <c r="E46" i="1"/>
  <c r="E47" i="1"/>
  <c r="E49" i="1"/>
  <c r="E50" i="1"/>
  <c r="E51" i="1"/>
  <c r="E52" i="1"/>
  <c r="E53" i="1"/>
  <c r="E54" i="1"/>
  <c r="E56" i="1"/>
  <c r="E57" i="1"/>
  <c r="E59" i="1"/>
  <c r="E60" i="1"/>
  <c r="E62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1" i="1"/>
  <c r="E82" i="1"/>
  <c r="G48" i="1"/>
  <c r="F55" i="1"/>
  <c r="G55" i="1"/>
  <c r="G61" i="1"/>
  <c r="G58" i="1" s="1"/>
  <c r="F77" i="1"/>
  <c r="E77" i="1" s="1"/>
  <c r="G77" i="1"/>
  <c r="F80" i="1"/>
  <c r="G80" i="1"/>
  <c r="N20" i="1"/>
  <c r="N22" i="1"/>
  <c r="H14" i="1"/>
  <c r="H15" i="1"/>
  <c r="H16" i="1"/>
  <c r="H17" i="1"/>
  <c r="H18" i="1"/>
  <c r="H19" i="1"/>
  <c r="H20" i="1"/>
  <c r="H21" i="1"/>
  <c r="H22" i="1"/>
  <c r="H23" i="1"/>
  <c r="H24" i="1"/>
  <c r="E14" i="1"/>
  <c r="E15" i="1"/>
  <c r="E16" i="1"/>
  <c r="D16" i="1" s="1"/>
  <c r="E17" i="1"/>
  <c r="E18" i="1"/>
  <c r="E19" i="1"/>
  <c r="E20" i="1"/>
  <c r="D20" i="1" s="1"/>
  <c r="E21" i="1"/>
  <c r="E22" i="1"/>
  <c r="E23" i="1"/>
  <c r="E24" i="1"/>
  <c r="D24" i="1" s="1"/>
  <c r="S25" i="1"/>
  <c r="R25" i="1"/>
  <c r="P25" i="1"/>
  <c r="E264" i="12" s="1"/>
  <c r="N74" i="1" s="1"/>
  <c r="P74" i="1" s="1"/>
  <c r="I61" i="1"/>
  <c r="D44" i="13"/>
  <c r="D43" i="13"/>
  <c r="D42" i="13"/>
  <c r="D41" i="13"/>
  <c r="D40" i="13"/>
  <c r="D39" i="13"/>
  <c r="D37" i="13"/>
  <c r="D36" i="13"/>
  <c r="D34" i="13"/>
  <c r="D21" i="13"/>
  <c r="D20" i="13"/>
  <c r="D19" i="13"/>
  <c r="D18" i="13"/>
  <c r="D17" i="13"/>
  <c r="D15" i="13"/>
  <c r="D14" i="13"/>
  <c r="D13" i="13"/>
  <c r="D11" i="13"/>
  <c r="U80" i="1"/>
  <c r="T80" i="1"/>
  <c r="S80" i="1"/>
  <c r="R80" i="1"/>
  <c r="P80" i="1"/>
  <c r="O80" i="1"/>
  <c r="U77" i="1"/>
  <c r="T77" i="1"/>
  <c r="S77" i="1"/>
  <c r="R77" i="1"/>
  <c r="P77" i="1"/>
  <c r="O77" i="1"/>
  <c r="U61" i="1"/>
  <c r="U58" i="1" s="1"/>
  <c r="T61" i="1"/>
  <c r="S61" i="1"/>
  <c r="R61" i="1"/>
  <c r="R58" i="1" s="1"/>
  <c r="P61" i="1"/>
  <c r="O61" i="1"/>
  <c r="U55" i="1"/>
  <c r="T55" i="1"/>
  <c r="S55" i="1"/>
  <c r="R55" i="1"/>
  <c r="P55" i="1"/>
  <c r="O55" i="1"/>
  <c r="U48" i="1"/>
  <c r="T48" i="1"/>
  <c r="S48" i="1"/>
  <c r="R48" i="1"/>
  <c r="P48" i="1"/>
  <c r="O48" i="1"/>
  <c r="U42" i="1"/>
  <c r="T42" i="1"/>
  <c r="S42" i="1"/>
  <c r="R42" i="1"/>
  <c r="P42" i="1"/>
  <c r="O42" i="1"/>
  <c r="L80" i="1"/>
  <c r="K80" i="1"/>
  <c r="J80" i="1"/>
  <c r="I80" i="1"/>
  <c r="L77" i="1"/>
  <c r="K77" i="1"/>
  <c r="J77" i="1"/>
  <c r="I77" i="1"/>
  <c r="L61" i="1"/>
  <c r="L58" i="1" s="1"/>
  <c r="K61" i="1"/>
  <c r="K58" i="1" s="1"/>
  <c r="J61" i="1"/>
  <c r="I58" i="1"/>
  <c r="G38" i="13" s="1"/>
  <c r="G30" i="13" s="1"/>
  <c r="L55" i="1"/>
  <c r="K55" i="1"/>
  <c r="J55" i="1"/>
  <c r="I55" i="1"/>
  <c r="L48" i="1"/>
  <c r="K48" i="1"/>
  <c r="J48" i="1"/>
  <c r="I48" i="1"/>
  <c r="L42" i="1"/>
  <c r="K42" i="1"/>
  <c r="J42" i="1"/>
  <c r="I42" i="1"/>
  <c r="L25" i="1"/>
  <c r="J25" i="1"/>
  <c r="H43" i="1"/>
  <c r="H44" i="1"/>
  <c r="H45" i="1"/>
  <c r="H46" i="1"/>
  <c r="H47" i="1"/>
  <c r="D47" i="1" s="1"/>
  <c r="H49" i="1"/>
  <c r="H50" i="1"/>
  <c r="H51" i="1"/>
  <c r="H52" i="1"/>
  <c r="H53" i="1"/>
  <c r="H54" i="1"/>
  <c r="H56" i="1"/>
  <c r="H57" i="1"/>
  <c r="H59" i="1"/>
  <c r="H60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D76" i="1" s="1"/>
  <c r="H78" i="1"/>
  <c r="H79" i="1"/>
  <c r="H81" i="1"/>
  <c r="H82" i="1"/>
  <c r="D71" i="1" l="1"/>
  <c r="H42" i="1"/>
  <c r="D22" i="1"/>
  <c r="D14" i="1"/>
  <c r="D33" i="13"/>
  <c r="D62" i="1"/>
  <c r="T58" i="1"/>
  <c r="T41" i="1" s="1"/>
  <c r="T83" i="1" s="1"/>
  <c r="D73" i="1"/>
  <c r="G42" i="1"/>
  <c r="P58" i="1"/>
  <c r="U41" i="1"/>
  <c r="D38" i="10"/>
  <c r="C41" i="10"/>
  <c r="D41" i="10" s="1"/>
  <c r="C12" i="10"/>
  <c r="D12" i="10" s="1"/>
  <c r="U99" i="1"/>
  <c r="D72" i="1"/>
  <c r="D68" i="1"/>
  <c r="H77" i="1"/>
  <c r="E55" i="1"/>
  <c r="D55" i="1" s="1"/>
  <c r="D52" i="1"/>
  <c r="D260" i="12"/>
  <c r="D12" i="1"/>
  <c r="D69" i="1"/>
  <c r="D59" i="1"/>
  <c r="D64" i="1"/>
  <c r="D23" i="1"/>
  <c r="K41" i="1"/>
  <c r="K83" i="1" s="1"/>
  <c r="N77" i="1"/>
  <c r="E80" i="1"/>
  <c r="D60" i="1"/>
  <c r="N61" i="1"/>
  <c r="S58" i="1"/>
  <c r="H55" i="1"/>
  <c r="H80" i="1"/>
  <c r="N42" i="1"/>
  <c r="J31" i="13" s="1"/>
  <c r="N80" i="1"/>
  <c r="H61" i="1"/>
  <c r="D11" i="1"/>
  <c r="N25" i="1"/>
  <c r="D18" i="1"/>
  <c r="D16" i="13" s="1"/>
  <c r="G16" i="13" s="1"/>
  <c r="D10" i="13" s="1"/>
  <c r="S41" i="1"/>
  <c r="S83" i="1" s="1"/>
  <c r="I25" i="1"/>
  <c r="H25" i="1" s="1"/>
  <c r="I41" i="1"/>
  <c r="H48" i="1"/>
  <c r="J58" i="1"/>
  <c r="J41" i="1" s="1"/>
  <c r="J83" i="1" s="1"/>
  <c r="N48" i="1"/>
  <c r="J35" i="13" s="1"/>
  <c r="N55" i="1"/>
  <c r="D19" i="1"/>
  <c r="D15" i="1"/>
  <c r="S99" i="1"/>
  <c r="D77" i="1"/>
  <c r="L41" i="1"/>
  <c r="L83" i="1" s="1"/>
  <c r="O58" i="1"/>
  <c r="R41" i="1"/>
  <c r="R99" i="1" s="1"/>
  <c r="D82" i="1"/>
  <c r="D78" i="1"/>
  <c r="D70" i="1"/>
  <c r="D66" i="1"/>
  <c r="D56" i="1"/>
  <c r="D53" i="1"/>
  <c r="D51" i="1"/>
  <c r="D49" i="1"/>
  <c r="D45" i="1"/>
  <c r="D21" i="1"/>
  <c r="D17" i="1"/>
  <c r="D81" i="1"/>
  <c r="D79" i="1"/>
  <c r="D67" i="1"/>
  <c r="D65" i="1"/>
  <c r="D57" i="1"/>
  <c r="D54" i="1"/>
  <c r="D50" i="1"/>
  <c r="D46" i="1"/>
  <c r="D44" i="1"/>
  <c r="N58" i="1" l="1"/>
  <c r="J38" i="13" s="1"/>
  <c r="D80" i="1"/>
  <c r="D42" i="10"/>
  <c r="C15" i="10"/>
  <c r="D15" i="10" s="1"/>
  <c r="H58" i="1"/>
  <c r="D12" i="13"/>
  <c r="K99" i="1"/>
  <c r="U83" i="1"/>
  <c r="J99" i="1"/>
  <c r="H41" i="1"/>
  <c r="H99" i="1" s="1"/>
  <c r="I83" i="1"/>
  <c r="H83" i="1" s="1"/>
  <c r="I99" i="1"/>
  <c r="E25" i="1"/>
  <c r="T99" i="1"/>
  <c r="O41" i="1"/>
  <c r="R83" i="1"/>
  <c r="L99" i="1"/>
  <c r="C18" i="10" l="1"/>
  <c r="D18" i="10" s="1"/>
  <c r="O83" i="1"/>
  <c r="D25" i="1"/>
  <c r="O99" i="1"/>
  <c r="D19" i="10" l="1"/>
  <c r="D263" i="12"/>
  <c r="D75" i="1"/>
  <c r="Q41" i="1" l="1"/>
  <c r="Q99" i="1" l="1"/>
  <c r="Q83" i="1"/>
  <c r="D74" i="1"/>
  <c r="P41" i="1"/>
  <c r="P83" i="1" s="1"/>
  <c r="N83" i="1" l="1"/>
  <c r="N41" i="1"/>
  <c r="P99" i="1"/>
  <c r="N99" i="1" l="1"/>
  <c r="J30" i="13"/>
  <c r="J47" i="13" s="1"/>
  <c r="E48" i="1"/>
  <c r="D48" i="1" s="1"/>
  <c r="G41" i="1"/>
  <c r="G83" i="1" s="1"/>
  <c r="F42" i="1"/>
  <c r="E35" i="13" l="1"/>
  <c r="D35" i="13" s="1"/>
  <c r="G99" i="1"/>
  <c r="E31" i="13" l="1"/>
  <c r="D42" i="1"/>
  <c r="D43" i="1"/>
  <c r="D32" i="13"/>
  <c r="D31" i="13" l="1"/>
  <c r="F30" i="12" l="1"/>
  <c r="F63" i="1"/>
  <c r="E63" i="1" s="1"/>
  <c r="D63" i="1" s="1"/>
  <c r="F61" i="1" l="1"/>
  <c r="F58" i="1" s="1"/>
  <c r="F41" i="1" s="1"/>
  <c r="E41" i="1" s="1"/>
  <c r="E83" i="1" s="1"/>
  <c r="E61" i="1" l="1"/>
  <c r="D61" i="1" s="1"/>
  <c r="E58" i="1"/>
  <c r="E38" i="13" s="1"/>
  <c r="F99" i="1"/>
  <c r="F83" i="1"/>
  <c r="D58" i="1" l="1"/>
  <c r="E99" i="1"/>
  <c r="D41" i="1"/>
  <c r="E30" i="13"/>
  <c r="D30" i="13" s="1"/>
  <c r="D47" i="13" s="1"/>
  <c r="D99" i="1" l="1"/>
  <c r="D83" i="1"/>
</calcChain>
</file>

<file path=xl/sharedStrings.xml><?xml version="1.0" encoding="utf-8"?>
<sst xmlns="http://schemas.openxmlformats.org/spreadsheetml/2006/main" count="1337" uniqueCount="515">
  <si>
    <t>№ п/п</t>
  </si>
  <si>
    <t>Наименование поступлений</t>
  </si>
  <si>
    <t>в том числе</t>
  </si>
  <si>
    <t>ИТОГО предпринимательская и иная, приносящая доход деятельность</t>
  </si>
  <si>
    <t>прочие поступления</t>
  </si>
  <si>
    <t>Остатки средств на начало года</t>
  </si>
  <si>
    <t>х</t>
  </si>
  <si>
    <t>Услуги связи</t>
  </si>
  <si>
    <t>Транспортные услуги</t>
  </si>
  <si>
    <t>Коммунальные услуги- всего в том числе:</t>
  </si>
  <si>
    <t>теплоснабжение</t>
  </si>
  <si>
    <t>электроснабжение</t>
  </si>
  <si>
    <t>водопотребление, водоотведение</t>
  </si>
  <si>
    <t>оплата ПДК</t>
  </si>
  <si>
    <t>Арендная плата за пользование имуществом</t>
  </si>
  <si>
    <t>Услуги по содержанию имущества</t>
  </si>
  <si>
    <t>организация питания</t>
  </si>
  <si>
    <t>Увеличение стоимости материальных запасов -   всего в том числе:</t>
  </si>
  <si>
    <t>в том числе приобретение продуктов питания</t>
  </si>
  <si>
    <t>Приложение 1</t>
  </si>
  <si>
    <t>"УТВЕРЖДАЮ"</t>
  </si>
  <si>
    <t>(наименование должности лица, уполномоченного утверждать План)</t>
  </si>
  <si>
    <t>(подпись)                                                                 (расшифровка подписи)</t>
  </si>
  <si>
    <t xml:space="preserve">План финансово-хозяйственной деятельности </t>
  </si>
  <si>
    <r>
      <t xml:space="preserve">Орган, осуществляющий функции и полномочия учредителя:   </t>
    </r>
    <r>
      <rPr>
        <u/>
        <sz val="16"/>
        <color indexed="8"/>
        <rFont val="Times New Roman"/>
        <family val="1"/>
        <charset val="204"/>
      </rPr>
      <t xml:space="preserve"> </t>
    </r>
  </si>
  <si>
    <t>Единица измерения: рубли (с точностью до второго десятичного знака)</t>
  </si>
  <si>
    <t>по ОКЕИ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</si>
  <si>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</si>
  <si>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</si>
  <si>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</si>
  <si>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1.4. Общая балансовая стоимость недвижимого имущества:</t>
  </si>
  <si>
    <t>Наименование показателя</t>
  </si>
  <si>
    <t>Сумма, тыс. руб.</t>
  </si>
  <si>
    <t>Нефинансовые активы, всего:</t>
  </si>
  <si>
    <t xml:space="preserve"> из них: недвижимое имущество, всего:        </t>
  </si>
  <si>
    <t xml:space="preserve"> в том числе: остаточная стоимость              </t>
  </si>
  <si>
    <t xml:space="preserve">особо ценное движимое имущество, всего                           </t>
  </si>
  <si>
    <t xml:space="preserve">Финансовые активы, всего            </t>
  </si>
  <si>
    <t xml:space="preserve"> из них: дебиторская задолженность по  расходам</t>
  </si>
  <si>
    <t>Обязательства, всего</t>
  </si>
  <si>
    <t>" _____"  ______________ 20___ г.</t>
  </si>
  <si>
    <r>
      <t xml:space="preserve">_______________________________________ </t>
    </r>
    <r>
      <rPr>
        <sz val="18"/>
        <color indexed="8"/>
        <rFont val="Calibri"/>
        <family val="2"/>
        <charset val="204"/>
      </rPr>
      <t xml:space="preserve">  А.А. Апполонова</t>
    </r>
  </si>
  <si>
    <t>газоснабжение</t>
  </si>
  <si>
    <t>Прочие услуги всего,  в том числе:</t>
  </si>
  <si>
    <t>Перечисления международным организациям</t>
  </si>
  <si>
    <t>прочее (септик)</t>
  </si>
  <si>
    <t xml:space="preserve">Оплата транспортного налога  </t>
  </si>
  <si>
    <t>в том числе приобретение угля, дизтоплива для нужд отопления</t>
  </si>
  <si>
    <t>(расшифровка подписи)</t>
  </si>
  <si>
    <t>Главный бухгалтер</t>
  </si>
  <si>
    <t>Руководитель</t>
  </si>
  <si>
    <t>Проверка:</t>
  </si>
  <si>
    <t xml:space="preserve">Оплата налога на имущество </t>
  </si>
  <si>
    <t>Оплата земельного налога</t>
  </si>
  <si>
    <t>II.Показатели финансового состояния учреждения</t>
  </si>
  <si>
    <t>Заместитель главы администрации  городского округа "Город Калининград"</t>
  </si>
  <si>
    <r>
      <t xml:space="preserve">_______________________________________ </t>
    </r>
    <r>
      <rPr>
        <sz val="18"/>
        <color indexed="8"/>
        <rFont val="Calibri"/>
        <family val="2"/>
        <charset val="204"/>
      </rPr>
      <t xml:space="preserve">  Т.М. Петухова</t>
    </r>
  </si>
  <si>
    <t>коды</t>
  </si>
  <si>
    <t>по ОКПО</t>
  </si>
  <si>
    <t>Адрес фактического местонахождения</t>
  </si>
  <si>
    <t xml:space="preserve">ИНН/КПП учреждения </t>
  </si>
  <si>
    <t>Код по реестру участников бюджетного процесса, а также юридических лиц, не являющихся участниками бюджетного процесса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</si>
  <si>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</t>
  </si>
  <si>
    <t>1.5.Общая балансовая стоимость движимого имущества:</t>
  </si>
  <si>
    <t>в том числе балансовая стоимость особо ценного движимого имущества</t>
  </si>
  <si>
    <t>от  "___" __________ 20___ г.</t>
  </si>
  <si>
    <t>(дата составления плана)</t>
  </si>
  <si>
    <t>(последнюю отчетную дату)</t>
  </si>
  <si>
    <t xml:space="preserve">из них: денежные средства учреждения, всего
</t>
  </si>
  <si>
    <t xml:space="preserve">в том числе: денежные средства учреждения на счетах
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</si>
  <si>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</si>
  <si>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</si>
  <si>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из них: долговые обязательства
</t>
  </si>
  <si>
    <t xml:space="preserve">кредиторская задолженность:
</t>
  </si>
  <si>
    <t xml:space="preserve">в том числе: просроченная кредиторская задолженность
</t>
  </si>
  <si>
    <t>1.</t>
  </si>
  <si>
    <t>1.1.</t>
  </si>
  <si>
    <t>1.2.</t>
  </si>
  <si>
    <t>2.</t>
  </si>
  <si>
    <t>2.1.</t>
  </si>
  <si>
    <t>2.2.</t>
  </si>
  <si>
    <t>2.3.</t>
  </si>
  <si>
    <t>2.4.</t>
  </si>
  <si>
    <t xml:space="preserve"> из них: дебиторская задолженность по   доходам</t>
  </si>
  <si>
    <t>3.</t>
  </si>
  <si>
    <t>3.1.</t>
  </si>
  <si>
    <t>3.2.</t>
  </si>
  <si>
    <t xml:space="preserve">Наименование муниципального автономного учреждения </t>
  </si>
  <si>
    <t xml:space="preserve">Наименование муниципального бюджетного учреждения </t>
  </si>
  <si>
    <t>Председатель комитета по образованию</t>
  </si>
  <si>
    <t>в том числе: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</si>
  <si>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</si>
  <si>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</si>
  <si>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</si>
  <si>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</si>
  <si>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</si>
  <si>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</si>
  <si>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</si>
  <si>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</si>
  <si>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Поступления от доходов, всего, в т.ч.</t>
  </si>
  <si>
    <t>доходы от операций с активами всего, из них:</t>
  </si>
  <si>
    <t>Показатели выплат по расходам</t>
  </si>
  <si>
    <t xml:space="preserve">на закупку товаров, работ, услуг учреждения 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</si>
  <si>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</si>
  <si>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</si>
  <si>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</si>
  <si>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</si>
  <si>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</si>
  <si>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</si>
  <si>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</si>
  <si>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</si>
  <si>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</si>
  <si>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 xml:space="preserve"> на оплату контрактов, заключенных до начала очередного финансового года: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</si>
  <si>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</si>
  <si>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</si>
  <si>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</si>
  <si>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</si>
  <si>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</si>
  <si>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</si>
  <si>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</si>
  <si>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</si>
  <si>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</si>
  <si>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2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</si>
  <si>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</si>
  <si>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</si>
  <si>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</si>
  <si>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</si>
  <si>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</si>
  <si>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</si>
  <si>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Ответственный</t>
  </si>
  <si>
    <t xml:space="preserve"> (подпись)        </t>
  </si>
  <si>
    <t>Главный бухгалтер ________________</t>
  </si>
  <si>
    <t xml:space="preserve"> (подпись)          </t>
  </si>
  <si>
    <r>
      <t>исполнитель</t>
    </r>
    <r>
      <rPr>
        <sz val="12"/>
        <color indexed="8"/>
        <rFont val="Times New Roman"/>
        <family val="1"/>
        <charset val="204"/>
      </rPr>
      <t xml:space="preserve"> _______________________</t>
    </r>
  </si>
  <si>
    <t>Расчеты (обоснования) к плану финансово-хозяйственной деятельности муниципального учреждения</t>
  </si>
  <si>
    <t>Расчеты (обоснования) выплат персоналу (строка 210)</t>
  </si>
  <si>
    <t>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</si>
  <si>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</si>
  <si>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</si>
  <si>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</si>
  <si>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r>
      <t>Ежемесячная надбавка к должностному окладу, %</t>
    </r>
    <r>
      <rPr>
        <vertAlign val="superscript"/>
        <sz val="10"/>
        <color indexed="8"/>
        <rFont val="Times New Roman"/>
        <family val="1"/>
        <charset val="204"/>
      </rPr>
      <t>*</t>
    </r>
  </si>
  <si>
    <r>
      <t>Районный коэффициент</t>
    </r>
    <r>
      <rPr>
        <vertAlign val="superscript"/>
        <sz val="10"/>
        <color indexed="8"/>
        <rFont val="Times New Roman"/>
        <family val="1"/>
        <charset val="204"/>
      </rPr>
      <t>*</t>
    </r>
  </si>
  <si>
    <t>Фонд оплаты труда в год, руб (гр.3×гр.4×(1+гр.8/100)×гр.9×12)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</si>
  <si>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</si>
  <si>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</si>
  <si>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</si>
  <si>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</si>
  <si>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</si>
  <si>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×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</si>
  <si>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</si>
  <si>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</si>
  <si>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</si>
  <si>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</si>
  <si>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1.3.</t>
  </si>
  <si>
    <t xml:space="preserve">Расчеты (обоснования) расходов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</si>
  <si>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</si>
  <si>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</si>
  <si>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</si>
  <si>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1.3.1.</t>
  </si>
  <si>
    <t>Расчеты (обоснования) расходов на иные выплаты персоналу, кроме оплаты труда</t>
  </si>
  <si>
    <t>Численность работников, получающих выплату (пособие, компенсацию)</t>
  </si>
  <si>
    <t>Размер выплаты (пособия, компенсации) в месяц, руб.</t>
  </si>
  <si>
    <t>1.4.</t>
  </si>
  <si>
    <t>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</si>
  <si>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</si>
  <si>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</si>
  <si>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</si>
  <si>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</si>
  <si>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</si>
  <si>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</si>
  <si>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</si>
  <si>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</si>
  <si>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</si>
  <si>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</si>
  <si>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0,__%*</t>
  </si>
  <si>
    <t>2.5.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</si>
  <si>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</si>
  <si>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год».</t>
  </si>
  <si>
    <t>Расчет (обоснование) расходов на социальные и иные выплаты населению</t>
  </si>
  <si>
    <t>Размер одной выплаты, руб.</t>
  </si>
  <si>
    <t>Количество выплат в год</t>
  </si>
  <si>
    <t>Общая сумма выплат, руб. (гр.3×гр.4)</t>
  </si>
  <si>
    <t>Расчет (обоснования) расходов на уплату налогов, сборов и иных платежей</t>
  </si>
  <si>
    <t>Налоговая база, руб.</t>
  </si>
  <si>
    <t>Ставка налога, %</t>
  </si>
  <si>
    <t>Сумма начисленного налога, подлежащего уплате, руб. (гр.3×гр.4/100)</t>
  </si>
  <si>
    <t>4.</t>
  </si>
  <si>
    <t>5.</t>
  </si>
  <si>
    <t>Код видов расходов _________________________________________</t>
  </si>
  <si>
    <t>Источник финансового обеспечения _________________________________</t>
  </si>
  <si>
    <t>Расчет (обоснование) прочих расходов (кроме расходов на закупку товаров, работ, услуг)</t>
  </si>
  <si>
    <t>6.</t>
  </si>
  <si>
    <t>Расчет (обоснование) расходов на закупку товаров, работ, услуг</t>
  </si>
  <si>
    <t>6.1.</t>
  </si>
  <si>
    <t>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</si>
  <si>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</si>
  <si>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</si>
  <si>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</si>
  <si>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</t>
  </si>
  <si>
    <t>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</si>
  <si>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</si>
  <si>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</si>
  <si>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6.3.</t>
  </si>
  <si>
    <t>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</si>
  <si>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</si>
  <si>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</si>
  <si>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</si>
  <si>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6.4.</t>
  </si>
  <si>
    <t>Расчет (обоснование) расходов на оплату аренды имущества</t>
  </si>
  <si>
    <t>Количество</t>
  </si>
  <si>
    <t>Ставка арендной платы</t>
  </si>
  <si>
    <t>6.5.</t>
  </si>
  <si>
    <t>Расчет (обоснование) расходов на работ, услуг по содержанию имущества</t>
  </si>
  <si>
    <t>Объект</t>
  </si>
  <si>
    <t>Количество работ (услуг)</t>
  </si>
  <si>
    <t>6.6.</t>
  </si>
  <si>
    <t xml:space="preserve">Расчет (обоснование) расходов на оплату прочих работ, услуг </t>
  </si>
  <si>
    <t>Количество договоров</t>
  </si>
  <si>
    <t>6.7.</t>
  </si>
  <si>
    <t>Средняя стоимость, руб.</t>
  </si>
  <si>
    <t>Сумма, руб.</t>
  </si>
  <si>
    <t>(гр.3×гр.4)</t>
  </si>
  <si>
    <t>Расчет (обоснование) расходов на приобретение основных средств</t>
  </si>
  <si>
    <t xml:space="preserve">Расчет (обоснование) расходов на приобретение материальных запасов </t>
  </si>
  <si>
    <t>6.8.</t>
  </si>
  <si>
    <t>Стоимость работ (услуг) всего, руб.</t>
  </si>
  <si>
    <t>Стоимость (с учетом НДС) всего, руб.</t>
  </si>
  <si>
    <t>Сумма всего, руб. (гр.3×гр.4×гр.5)</t>
  </si>
  <si>
    <t>Сумма всего, руб. (гр.3×гр.4)</t>
  </si>
  <si>
    <t>Стоимость услуг (работ) всего, руб.</t>
  </si>
  <si>
    <t>6.9.</t>
  </si>
  <si>
    <t xml:space="preserve">Расчет (обоснование) прочих расходов </t>
  </si>
  <si>
    <t>Сумма взноса всего, руб.</t>
  </si>
  <si>
    <r>
      <t xml:space="preserve"> </t>
    </r>
    <r>
      <rPr>
        <sz val="13"/>
        <color indexed="8"/>
        <rFont val="Times New Roman"/>
        <family val="1"/>
        <charset val="204"/>
      </rPr>
      <t>Руководитель учреждения</t>
    </r>
    <r>
      <rPr>
        <sz val="12"/>
        <color indexed="8"/>
        <rFont val="Times New Roman"/>
        <family val="1"/>
        <charset val="204"/>
      </rPr>
      <t xml:space="preserve"> _____________  </t>
    </r>
  </si>
  <si>
    <t xml:space="preserve">        на закупку товаров работ, услуг по году начала закупки:</t>
  </si>
  <si>
    <t>Уплата иных платежей</t>
  </si>
  <si>
    <t>Стипендии</t>
  </si>
  <si>
    <t>Прочие расходы (кроме расходов на закупку товаров, работ, услуг), в т.ч.</t>
  </si>
  <si>
    <t>Прочие</t>
  </si>
  <si>
    <t>Расходы на приобретение нематериальных активов (увеличение стоимости основных средств)</t>
  </si>
  <si>
    <t>Безвозмездные перечисления организациям, за исключением государственных и муниципальных</t>
  </si>
  <si>
    <t>увеличение остатков средств</t>
  </si>
  <si>
    <t>уменьшение остатков средств</t>
  </si>
  <si>
    <t>прочие выбытия</t>
  </si>
  <si>
    <t>Поступление финансовых активов, всего, из них:</t>
  </si>
  <si>
    <t>Выбытие финансовых активов, всего, из них:</t>
  </si>
  <si>
    <t>* данные сроки не учитываются по КОСГУ 290</t>
  </si>
  <si>
    <t>Аренда</t>
  </si>
  <si>
    <t>Возмещение коммунальных платежей</t>
  </si>
  <si>
    <t>Гранты</t>
  </si>
  <si>
    <t>Прочие поступления</t>
  </si>
  <si>
    <t>Целевые и безвозмездные поступления</t>
  </si>
  <si>
    <t>Прочие доходы</t>
  </si>
  <si>
    <t>Уплата налогов, сборов и иных платежей, всего из них:</t>
  </si>
  <si>
    <t>Прочие расходы  (расходы на закупку товаров, работ, услуг)**</t>
  </si>
  <si>
    <t>** КОСГУ 290 (например грамоты, кубки, медали для награждения)</t>
  </si>
  <si>
    <t>Код бюджетной классификации Российской Федерации</t>
  </si>
  <si>
    <t xml:space="preserve">ВСЕГО </t>
  </si>
  <si>
    <t>Объем финансового обеспечения, руб. (с точностью до двух знаков после запятой-0,00)</t>
  </si>
  <si>
    <t>субсидия на финансовое обеспечение выполнения муниципального задания из местного бюджета</t>
  </si>
  <si>
    <t>5а</t>
  </si>
  <si>
    <t>Субсидия на финансовое обеспечение выполнения государственного задания из Бюджета Федерального фонда обязательного медицинского страхования</t>
  </si>
  <si>
    <t>5.1</t>
  </si>
  <si>
    <t>Субсидии, предоставляемые в соответствии с абзацем вторым пункта 1 статьи 78.1 Бюджетного кодекса Российской Федерации</t>
  </si>
  <si>
    <t>6а</t>
  </si>
  <si>
    <t xml:space="preserve">Субсидия на осуществление капитальных вложений 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</si>
  <si>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</si>
  <si>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 доход деятельности</t>
  </si>
  <si>
    <t>Всего</t>
  </si>
  <si>
    <t>из них</t>
  </si>
  <si>
    <t>Иные субсидии, предоставленные из бюджета</t>
  </si>
  <si>
    <r>
      <t>6</t>
    </r>
    <r>
      <rPr>
        <sz val="8"/>
        <rFont val="Calibri"/>
        <family val="2"/>
        <charset val="204"/>
      </rPr>
      <t>Б</t>
    </r>
  </si>
  <si>
    <r>
      <t>6</t>
    </r>
    <r>
      <rPr>
        <sz val="10"/>
        <rFont val="Calibri"/>
        <family val="2"/>
        <charset val="204"/>
      </rPr>
      <t>в</t>
    </r>
  </si>
  <si>
    <t>Выплаты по расходам, всего:</t>
  </si>
  <si>
    <t>в т.ч. на выплаты персоналу всего:</t>
  </si>
  <si>
    <t>из них оплата труда и начисления на выплаты по оплате труда</t>
  </si>
  <si>
    <t xml:space="preserve">          в т.ч. заработная плата</t>
  </si>
  <si>
    <t>Социальные и иные выплаты населению</t>
  </si>
  <si>
    <t>220а</t>
  </si>
  <si>
    <t>Расходы на закупку товаров, работ, услуг, всего</t>
  </si>
  <si>
    <t>Плановые показатели по поступлениям и выплатам учреждения</t>
  </si>
  <si>
    <t>Иные выплаты персоналу, кроме оплаты труда</t>
  </si>
  <si>
    <t>Уплата налогов, сборов и иных платежей</t>
  </si>
  <si>
    <t>Прочие расходы (кроме расходов на закупку товаров, работ, услуг)</t>
  </si>
  <si>
    <t>Остатки средств на конец года</t>
  </si>
  <si>
    <t>** по источникам</t>
  </si>
  <si>
    <t>Источник финансового обеспечения* _________________________________</t>
  </si>
  <si>
    <t>* расчет (обоснование) заполняется по каждому источнику по отдельности</t>
  </si>
  <si>
    <t>*расчет (обоснование) заполняется по каждому источнику по отдельности</t>
  </si>
  <si>
    <t>Расчеты (обоснования) выплат персоналу при направлении в служебные командировки*</t>
  </si>
  <si>
    <t>7. Детализированные плановые показатели по поступлениям и выплатам</t>
  </si>
  <si>
    <t xml:space="preserve">субсидия на финансовое обеспечение выполнения муниципального задания </t>
  </si>
  <si>
    <t>за счет средств городского бюджета</t>
  </si>
  <si>
    <t>за счет средств областногобюджета</t>
  </si>
  <si>
    <t>за счет средств областного бюджета</t>
  </si>
  <si>
    <t>за счет средств федерального бюджета</t>
  </si>
  <si>
    <t>ИТОГО (стр.100+стр.500)</t>
  </si>
  <si>
    <t xml:space="preserve">плата за оказание услуг (выполнение работ), установленная в предусмотренных законодательством </t>
  </si>
  <si>
    <t>оказание иных платных услуг</t>
  </si>
  <si>
    <t xml:space="preserve">Уменьшение суммы поступлений от доходов на суммы уплаченных налогов (налога на прибыль, НДС, УСН)* </t>
  </si>
  <si>
    <t>211.1</t>
  </si>
  <si>
    <t>263.1</t>
  </si>
  <si>
    <t>263.2</t>
  </si>
  <si>
    <t>263.3</t>
  </si>
  <si>
    <t>263.4</t>
  </si>
  <si>
    <t>263.5</t>
  </si>
  <si>
    <t>263.6</t>
  </si>
  <si>
    <t>266.1</t>
  </si>
  <si>
    <t>269.1</t>
  </si>
  <si>
    <t>269.2</t>
  </si>
  <si>
    <t>на уплату налогов, в качестве объекта налогообложения по которым признается имущество учреждения</t>
  </si>
  <si>
    <t xml:space="preserve">Остатки средств на начало года, в том числе: </t>
  </si>
  <si>
    <t xml:space="preserve">Остатки средств на конец года, в том числе: </t>
  </si>
  <si>
    <t>на 2018  год и плановый период 2019 -2020 годов</t>
  </si>
  <si>
    <t>председатель комитета по социальной политике</t>
  </si>
  <si>
    <t xml:space="preserve">Заведующий </t>
  </si>
  <si>
    <t>__________________________________Манчук Е.В.</t>
  </si>
  <si>
    <t>муниципальное автономное дошкольное образовательное учреждение города Калининграда  детский сад № 129</t>
  </si>
  <si>
    <t xml:space="preserve">г. Калининград, ул. Алданская 22, в,   </t>
  </si>
  <si>
    <t>3906320750/390601001</t>
  </si>
  <si>
    <t>комитет по образованию администрации городского округа "Город Калининград"</t>
  </si>
  <si>
    <t>Приобщение к основным сферам человеческой культуры;воспитание, обучение и развитие детей в интересах личности, общества и государства; охрана, укрепление и реабилитация физического и психического здоровья детей дошкольного возраста; забота об эмоциональном благополучии каждого ребенка; подготовка детей к школе.</t>
  </si>
  <si>
    <t xml:space="preserve">1.Реализация основных общеобразовательных программ дошкольного образования .
2. Реализация дополнительных общеобразовательных программ </t>
  </si>
  <si>
    <t>Художественно - эстетическое развитие; познавательно - речевое развитие; оздоровительная физическая культура; программа коррекционно-развивающей работы в логопедической группе детского сада.</t>
  </si>
  <si>
    <t>209 642 361,77</t>
  </si>
  <si>
    <t>Код видов расходов __111_______________________________________________________</t>
  </si>
  <si>
    <t>Источник финансового обеспечения** ______4_______________________________________</t>
  </si>
  <si>
    <t>Заведующий</t>
  </si>
  <si>
    <t>Заместитель заведующего</t>
  </si>
  <si>
    <t>Воспитатель</t>
  </si>
  <si>
    <t>Музыкальный руководитель</t>
  </si>
  <si>
    <t>Инструктор по физической культуре</t>
  </si>
  <si>
    <t>Педагог-психолог</t>
  </si>
  <si>
    <t>Учитель логопед</t>
  </si>
  <si>
    <t>Бухгалтер</t>
  </si>
  <si>
    <t>Делопроизводитель</t>
  </si>
  <si>
    <t>Младший воспитатель</t>
  </si>
  <si>
    <t>Уборщик помещений бассейна</t>
  </si>
  <si>
    <t>Уборщик помещений</t>
  </si>
  <si>
    <t>Рабочий по КОЗ</t>
  </si>
  <si>
    <t>Шеф повар</t>
  </si>
  <si>
    <t>Повар</t>
  </si>
  <si>
    <t>Кухонный рабочий</t>
  </si>
  <si>
    <t>Кладовщик</t>
  </si>
  <si>
    <t>Кастелянша</t>
  </si>
  <si>
    <t>Грузчик</t>
  </si>
  <si>
    <t>Оператор теплопункта</t>
  </si>
  <si>
    <t>Машинист по стирке и ремонту спецодежды</t>
  </si>
  <si>
    <t>Источник финансового обеспечения** ______2_______________________________________</t>
  </si>
  <si>
    <t>Код видов расходов ___212______________________________________</t>
  </si>
  <si>
    <t>Источник финансового обеспечения*_________4________________________</t>
  </si>
  <si>
    <t>Отпуск по уходу за ребенком до 3-х лет</t>
  </si>
  <si>
    <t>Источник финансового обеспечения* __4_______________________________</t>
  </si>
  <si>
    <t>Источник финансового обеспечения* __2_______________________________</t>
  </si>
  <si>
    <t>Код видов расходов _____851____________________________________</t>
  </si>
  <si>
    <t>Источник финансового обеспечения ___________4______________________</t>
  </si>
  <si>
    <t>Налог на имущество</t>
  </si>
  <si>
    <t>Земельный налог</t>
  </si>
  <si>
    <t>Код видов расходов ______244___________________________________</t>
  </si>
  <si>
    <t>Источник финансового обеспечения* ____4_____________________________</t>
  </si>
  <si>
    <t>Телефонная связь</t>
  </si>
  <si>
    <t>Доступ в интернет</t>
  </si>
  <si>
    <t>Газоснабжение</t>
  </si>
  <si>
    <t>Электроснабжение</t>
  </si>
  <si>
    <t>Водопотребление/водоотведение</t>
  </si>
  <si>
    <t>ТО охранной и пожарной синализации</t>
  </si>
  <si>
    <t>охранная и пожарная сигнализации</t>
  </si>
  <si>
    <t>ТО каналообразующего оборудования</t>
  </si>
  <si>
    <t>каналообразующее оборудование</t>
  </si>
  <si>
    <t>ТЭ и оперативное управление электрооборудованием</t>
  </si>
  <si>
    <t>электрооборудование</t>
  </si>
  <si>
    <t>ТО газовых сетей</t>
  </si>
  <si>
    <t>газовые сети</t>
  </si>
  <si>
    <t>ТО теплового пункта</t>
  </si>
  <si>
    <t>тепловой ункт</t>
  </si>
  <si>
    <t>ТО котельной</t>
  </si>
  <si>
    <t>котельная</t>
  </si>
  <si>
    <t>ТО бассейна</t>
  </si>
  <si>
    <t>бассейн</t>
  </si>
  <si>
    <t>То охранной сигнализации</t>
  </si>
  <si>
    <t>тревожная кнопка</t>
  </si>
  <si>
    <t>ТО системы видеонаблюдения</t>
  </si>
  <si>
    <t>система видеонаблюдения</t>
  </si>
  <si>
    <t>Вывоз ТБО</t>
  </si>
  <si>
    <t>ТБО</t>
  </si>
  <si>
    <t>Электромонтажные работы</t>
  </si>
  <si>
    <t>Ремонт оборудования</t>
  </si>
  <si>
    <t>имущество</t>
  </si>
  <si>
    <t>Прочистка труб</t>
  </si>
  <si>
    <t>трубы</t>
  </si>
  <si>
    <t>Заправка картриджей</t>
  </si>
  <si>
    <t>картридж</t>
  </si>
  <si>
    <t>Обслуживание КНС</t>
  </si>
  <si>
    <t>КНС</t>
  </si>
  <si>
    <t>Публикация отчета</t>
  </si>
  <si>
    <t>Обучение сотрудников</t>
  </si>
  <si>
    <t>Охрана</t>
  </si>
  <si>
    <t>Техн. обсл. Охр сигн(тр. Кнопка)</t>
  </si>
  <si>
    <t>Наблюдение за системой безопасности (МОВО)</t>
  </si>
  <si>
    <t>Обслуж. Программ</t>
  </si>
  <si>
    <t>Перенос сайта</t>
  </si>
  <si>
    <t>Спец. Оценка условий труда</t>
  </si>
  <si>
    <t>Анализ проб воды бассейна</t>
  </si>
  <si>
    <t xml:space="preserve">Дезинфекция </t>
  </si>
  <si>
    <t>Разработка паспорта опасного отхода</t>
  </si>
  <si>
    <t>Канцтовары</t>
  </si>
  <si>
    <t>Фильтры для сист. Вентиляции</t>
  </si>
  <si>
    <t>Компл для ремонта оборудования</t>
  </si>
  <si>
    <t>Питание льготных категорий воспитанников</t>
  </si>
  <si>
    <t>Спецодежда</t>
  </si>
  <si>
    <t>Материалы для тек. Ремонта</t>
  </si>
  <si>
    <t>Источник финансового обеспечения* ____2_____________________________</t>
  </si>
  <si>
    <t>Услуги почты</t>
  </si>
  <si>
    <t>Обучение сотрудников, курсы</t>
  </si>
  <si>
    <t>Хостинг сайта</t>
  </si>
  <si>
    <t>Поверка огнетушителей</t>
  </si>
  <si>
    <t>Ключи ЭЦП</t>
  </si>
  <si>
    <t>Дезинфекция, дезинсекция</t>
  </si>
  <si>
    <t>Инф-консульт сопровождение программ, доп обработки</t>
  </si>
  <si>
    <t>ИТС и обслуживание программ</t>
  </si>
  <si>
    <t>Приобретение неисключительных лицензионных прав</t>
  </si>
  <si>
    <t>Услуги по реагированию и ликвидации ЧС</t>
  </si>
  <si>
    <t>Тревожная кнопка</t>
  </si>
  <si>
    <t>Мед. осмотр</t>
  </si>
  <si>
    <t>Изготовление ключей ЭЦП</t>
  </si>
  <si>
    <t>Выполнение требований пожарной безопасности</t>
  </si>
  <si>
    <t>Обслуживание сайта</t>
  </si>
  <si>
    <t>Моющие, дез-е  средства</t>
  </si>
  <si>
    <t>Дез. ср-ва для бассейна</t>
  </si>
  <si>
    <t>Канцелярские товары</t>
  </si>
  <si>
    <t>Картриджи</t>
  </si>
  <si>
    <t>Приобретение МБП для групп</t>
  </si>
  <si>
    <t>Инструмент, хоз инвентарь</t>
  </si>
  <si>
    <t>Приобретение продуктов питания</t>
  </si>
  <si>
    <t>Манчук Е.В.</t>
  </si>
  <si>
    <t xml:space="preserve">                                                               Манчук Е.В.</t>
  </si>
  <si>
    <t>2019 г.</t>
  </si>
  <si>
    <t>2020 г.</t>
  </si>
  <si>
    <t>Пополнение материально - технической базы</t>
  </si>
  <si>
    <t>тел. 736054</t>
  </si>
  <si>
    <t>Код видов расходов _____853____________________________________</t>
  </si>
  <si>
    <t>Сбор за негативное воздействие</t>
  </si>
  <si>
    <t>Код видов расходов _____852____________________________________</t>
  </si>
  <si>
    <t>Источник финансового обеспечения ___________2______________________</t>
  </si>
  <si>
    <t>Гос пошлина</t>
  </si>
  <si>
    <t>Штраф</t>
  </si>
  <si>
    <t>Подготовка теплопункта</t>
  </si>
  <si>
    <t>Расчет за негативн. Возд-е</t>
  </si>
  <si>
    <t>Пуско наладка системы дымоудаления</t>
  </si>
  <si>
    <t>хоз. Материалы для учрежд</t>
  </si>
  <si>
    <t>Доработка сайта</t>
  </si>
  <si>
    <t>Замеры сопротивл изол</t>
  </si>
  <si>
    <t>Материальная помощь</t>
  </si>
  <si>
    <t xml:space="preserve">                                                              Юсова О.В.</t>
  </si>
  <si>
    <t>Юсова О.В.</t>
  </si>
  <si>
    <t>Ремонт помещений (открытие новых групп) КФО 5</t>
  </si>
  <si>
    <t>Строительный контроль КФО 5</t>
  </si>
  <si>
    <t>Ремонт АПС</t>
  </si>
  <si>
    <t>Учебные расходы для групп, детские игрушки</t>
  </si>
  <si>
    <t>Прочистка канализации</t>
  </si>
  <si>
    <t>канализация</t>
  </si>
  <si>
    <t>Тзготовление ЭЦП</t>
  </si>
  <si>
    <t>Медосмотр+ сан минимум</t>
  </si>
  <si>
    <t>Ростетком Программа Образование.07</t>
  </si>
  <si>
    <t>Обеззараживание электрических ламп</t>
  </si>
  <si>
    <t>Педагоги</t>
  </si>
  <si>
    <t>Источник финансового обеспечения*_________2________________________</t>
  </si>
  <si>
    <t>Командировочные расходв</t>
  </si>
  <si>
    <t>Печать отчета Газета Гражданин</t>
  </si>
  <si>
    <t>Командоровочные расходы</t>
  </si>
  <si>
    <t>договра ГПХ</t>
  </si>
  <si>
    <t>от  "01" января 2019 г.</t>
  </si>
  <si>
    <t>Дворник</t>
  </si>
  <si>
    <t>Мебель детская</t>
  </si>
  <si>
    <t>на 2019 г. и на плановый период 2020-2021 годов</t>
  </si>
  <si>
    <t>на 2019 г. очередной финансовый год</t>
  </si>
  <si>
    <t>на 2020 г.</t>
  </si>
  <si>
    <t>на 2021г.</t>
  </si>
  <si>
    <t>на 2021 г.</t>
  </si>
  <si>
    <t>на 2019  год и плановый период 2020 -2021 годов</t>
  </si>
  <si>
    <t>2021 г.</t>
  </si>
  <si>
    <t>мусорный контейнер</t>
  </si>
  <si>
    <t>260917,20*12=</t>
  </si>
  <si>
    <t>Оплата ПДК</t>
  </si>
  <si>
    <t>на 01 января 2019 г.</t>
  </si>
  <si>
    <t>4616738</t>
  </si>
  <si>
    <t>Преобретение оборудованиея для благоустройства детских площадок за счет гранда</t>
  </si>
  <si>
    <t>Код видов расходов ___________852_____________________________</t>
  </si>
  <si>
    <t>Источник финансового обеспечения ______________4___________________</t>
  </si>
  <si>
    <t xml:space="preserve">Госшлина </t>
  </si>
  <si>
    <t>Приобретение посуды</t>
  </si>
  <si>
    <t>Приобретение хозяйственного инвентаря</t>
  </si>
  <si>
    <t>Приобретение мягкого инвентаря</t>
  </si>
  <si>
    <t>Приобретение штор</t>
  </si>
  <si>
    <t>ИТОГО:</t>
  </si>
  <si>
    <t>Расчет (обоснование) расходов целевой субсидии  (увеличение стоимости материальных запасов)</t>
  </si>
  <si>
    <t>КВФО 5</t>
  </si>
  <si>
    <t>Расчет (обоснование) расходов целевой субсидии (увеличение стоимости основных средств)</t>
  </si>
  <si>
    <t>Приобретение оборудования</t>
  </si>
  <si>
    <t>Приобретение мебели</t>
  </si>
  <si>
    <t>Приобретение игрового  оборудовая</t>
  </si>
  <si>
    <t>Приобретение техники</t>
  </si>
  <si>
    <t>Приобретение игрового уличного оборудования</t>
  </si>
  <si>
    <t>Приобретение облучателей</t>
  </si>
  <si>
    <t>Приобретение информационных стендов</t>
  </si>
  <si>
    <t>Приобретение пиктограмм</t>
  </si>
  <si>
    <t>Поставки и установка веранд</t>
  </si>
  <si>
    <t>Приобретение ковров</t>
  </si>
  <si>
    <t>08 апреля 2019 г.</t>
  </si>
  <si>
    <t>10 апреля 2019 г</t>
  </si>
  <si>
    <t>от  "10" апреля 2019 г.</t>
  </si>
  <si>
    <t>10 апреля 2019 года</t>
  </si>
  <si>
    <t>Ремонт помещений</t>
  </si>
  <si>
    <t>открытие новой группы</t>
  </si>
  <si>
    <t>Строительный контроль за выполнением работ по ремонту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</si>
</sst>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\ _₽"/>
    <numFmt numFmtId="167" formatCode="#,##0\ _₽"/>
  </numFmts>
  <fonts count="81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 Black"/>
      <family val="2"/>
      <charset val="204"/>
    </font>
    <font>
      <b/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name val="Arial TUR"/>
      <family val="2"/>
      <charset val="162"/>
    </font>
    <font>
      <b/>
      <sz val="18"/>
      <name val="Arial TUR"/>
      <family val="2"/>
      <charset val="162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0"/>
      <color indexed="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  <charset val="204"/>
    </font>
    <font>
      <sz val="18"/>
      <color indexed="8"/>
      <name val="Calibri"/>
      <family val="2"/>
    </font>
    <font>
      <sz val="18"/>
      <name val="Calibri"/>
      <family val="2"/>
    </font>
    <font>
      <sz val="16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6"/>
      <color indexed="8"/>
      <name val="Calibri"/>
      <family val="2"/>
    </font>
    <font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Cyr"/>
      <charset val="204"/>
    </font>
    <font>
      <sz val="13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4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2"/>
      <charset val="204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0" fillId="0" borderId="0"/>
    <xf numFmtId="164" fontId="8" fillId="0" borderId="0" applyFont="0" applyFill="0" applyBorder="0" applyAlignment="0" applyProtection="0"/>
  </cellStyleXfs>
  <cellXfs count="489">
    <xf numFmtId="0" fontId="0" fillId="0" borderId="0" xfId="0"/>
    <xf numFmtId="0" fontId="50" fillId="0" borderId="0" xfId="2"/>
    <xf numFmtId="0" fontId="50" fillId="0" borderId="0" xfId="2" applyAlignment="1">
      <alignment vertical="center"/>
    </xf>
    <xf numFmtId="0" fontId="51" fillId="0" borderId="0" xfId="2" applyFont="1" applyAlignment="1">
      <alignment horizontal="center" vertical="center" wrapText="1"/>
    </xf>
    <xf numFmtId="2" fontId="2" fillId="0" borderId="0" xfId="2" applyNumberFormat="1" applyFont="1"/>
    <xf numFmtId="0" fontId="10" fillId="0" borderId="0" xfId="0" applyFont="1" applyAlignment="1">
      <alignment horizontal="center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/>
    <xf numFmtId="0" fontId="14" fillId="0" borderId="0" xfId="0" applyFont="1" applyAlignment="1">
      <alignment horizontal="right"/>
    </xf>
    <xf numFmtId="0" fontId="17" fillId="0" borderId="0" xfId="0" applyFont="1" applyBorder="1" applyAlignment="1"/>
    <xf numFmtId="0" fontId="19" fillId="0" borderId="0" xfId="0" applyFont="1"/>
    <xf numFmtId="0" fontId="20" fillId="0" borderId="0" xfId="0" applyFont="1" applyBorder="1" applyAlignment="1"/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9" fillId="0" borderId="0" xfId="0" applyFont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52" fillId="0" borderId="0" xfId="0" applyFont="1"/>
    <xf numFmtId="0" fontId="52" fillId="0" borderId="0" xfId="0" applyFont="1" applyAlignment="1">
      <alignment horizontal="right"/>
    </xf>
    <xf numFmtId="0" fontId="53" fillId="0" borderId="0" xfId="0" applyFont="1" applyBorder="1" applyAlignment="1"/>
    <xf numFmtId="0" fontId="54" fillId="0" borderId="0" xfId="0" applyFont="1"/>
    <xf numFmtId="0" fontId="55" fillId="0" borderId="0" xfId="0" applyFont="1" applyBorder="1" applyAlignment="1"/>
    <xf numFmtId="0" fontId="54" fillId="0" borderId="0" xfId="0" applyFont="1" applyBorder="1" applyAlignment="1">
      <alignment wrapText="1"/>
    </xf>
    <xf numFmtId="0" fontId="54" fillId="0" borderId="0" xfId="0" applyFont="1" applyAlignment="1">
      <alignment horizontal="center"/>
    </xf>
    <xf numFmtId="0" fontId="54" fillId="0" borderId="0" xfId="0" applyFont="1" applyAlignment="1"/>
    <xf numFmtId="4" fontId="34" fillId="2" borderId="1" xfId="2" applyNumberFormat="1" applyFont="1" applyFill="1" applyBorder="1" applyAlignment="1" applyProtection="1">
      <alignment horizontal="right" vertical="center" shrinkToFit="1"/>
    </xf>
    <xf numFmtId="4" fontId="56" fillId="2" borderId="1" xfId="2" applyNumberFormat="1" applyFont="1" applyFill="1" applyBorder="1" applyAlignment="1" applyProtection="1">
      <alignment horizontal="right" vertical="center" shrinkToFit="1"/>
    </xf>
    <xf numFmtId="0" fontId="1" fillId="0" borderId="0" xfId="2" applyFont="1" applyBorder="1" applyAlignment="1" applyProtection="1">
      <alignment wrapText="1"/>
    </xf>
    <xf numFmtId="0" fontId="57" fillId="0" borderId="0" xfId="2" applyFont="1" applyBorder="1" applyAlignment="1" applyProtection="1">
      <alignment wrapText="1"/>
    </xf>
    <xf numFmtId="0" fontId="58" fillId="0" borderId="0" xfId="2" applyFont="1" applyBorder="1" applyAlignment="1" applyProtection="1">
      <alignment wrapText="1"/>
    </xf>
    <xf numFmtId="0" fontId="0" fillId="0" borderId="0" xfId="0" applyProtection="1"/>
    <xf numFmtId="0" fontId="59" fillId="3" borderId="0" xfId="2" applyFont="1" applyFill="1" applyAlignment="1" applyProtection="1">
      <alignment wrapText="1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4" fillId="2" borderId="3" xfId="2" applyNumberFormat="1" applyFont="1" applyFill="1" applyBorder="1" applyAlignment="1" applyProtection="1">
      <alignment horizontal="right" vertical="center" shrinkToFit="1"/>
    </xf>
    <xf numFmtId="4" fontId="34" fillId="2" borderId="1" xfId="2" applyNumberFormat="1" applyFont="1" applyFill="1" applyBorder="1" applyAlignment="1" applyProtection="1">
      <alignment horizontal="right" vertical="center" shrinkToFit="1"/>
      <protection locked="0"/>
    </xf>
    <xf numFmtId="4" fontId="6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0" fontId="6" fillId="2" borderId="0" xfId="2" applyFont="1" applyFill="1" applyBorder="1" applyAlignment="1" applyProtection="1">
      <alignment horizontal="right" vertical="center"/>
    </xf>
    <xf numFmtId="4" fontId="7" fillId="2" borderId="1" xfId="2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6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60" fillId="2" borderId="0" xfId="0" applyFont="1" applyFill="1" applyProtection="1"/>
    <xf numFmtId="4" fontId="59" fillId="2" borderId="0" xfId="2" applyNumberFormat="1" applyFont="1" applyFill="1" applyAlignment="1" applyProtection="1">
      <alignment shrinkToFit="1"/>
    </xf>
    <xf numFmtId="0" fontId="0" fillId="2" borderId="0" xfId="0" applyFill="1"/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justify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left" vertical="center" wrapText="1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2" xfId="0" applyFont="1" applyBorder="1" applyAlignment="1">
      <alignment horizontal="justify" vertical="center" wrapText="1"/>
    </xf>
    <xf numFmtId="0" fontId="63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4" fillId="0" borderId="2" xfId="0" applyFont="1" applyBorder="1" applyAlignment="1">
      <alignment horizontal="right" vertical="center" wrapText="1"/>
    </xf>
    <xf numFmtId="0" fontId="0" fillId="0" borderId="2" xfId="0" applyBorder="1"/>
    <xf numFmtId="0" fontId="0" fillId="0" borderId="0" xfId="0" applyAlignment="1">
      <alignment horizontal="right"/>
    </xf>
    <xf numFmtId="4" fontId="39" fillId="2" borderId="1" xfId="2" applyNumberFormat="1" applyFont="1" applyFill="1" applyBorder="1" applyAlignment="1" applyProtection="1">
      <alignment horizontal="right" vertical="center" shrinkToFit="1"/>
      <protection locked="0"/>
    </xf>
    <xf numFmtId="4" fontId="41" fillId="2" borderId="1" xfId="2" applyNumberFormat="1" applyFont="1" applyFill="1" applyBorder="1" applyAlignment="1" applyProtection="1">
      <alignment horizontal="right" vertical="center" shrinkToFit="1"/>
    </xf>
    <xf numFmtId="4" fontId="41" fillId="2" borderId="1" xfId="2" applyNumberFormat="1" applyFont="1" applyFill="1" applyBorder="1" applyAlignment="1" applyProtection="1">
      <alignment horizontal="right" vertical="center" shrinkToFit="1"/>
      <protection locked="0"/>
    </xf>
    <xf numFmtId="4" fontId="41" fillId="2" borderId="3" xfId="2" applyNumberFormat="1" applyFont="1" applyFill="1" applyBorder="1" applyAlignment="1" applyProtection="1">
      <alignment horizontal="right" vertical="center" shrinkToFit="1"/>
      <protection locked="0"/>
    </xf>
    <xf numFmtId="4" fontId="40" fillId="2" borderId="4" xfId="2" applyNumberFormat="1" applyFont="1" applyFill="1" applyBorder="1" applyAlignment="1" applyProtection="1">
      <alignment horizontal="right" vertical="center" shrinkToFit="1"/>
    </xf>
    <xf numFmtId="0" fontId="3" fillId="2" borderId="3" xfId="2" applyFont="1" applyFill="1" applyBorder="1" applyAlignment="1" applyProtection="1">
      <alignment horizontal="center" vertical="center" textRotation="90" wrapText="1"/>
    </xf>
    <xf numFmtId="0" fontId="0" fillId="2" borderId="0" xfId="0" applyNumberFormat="1" applyFill="1" applyBorder="1" applyAlignment="1" applyProtection="1">
      <alignment vertical="center" wrapText="1"/>
    </xf>
    <xf numFmtId="0" fontId="0" fillId="0" borderId="0" xfId="0" applyAlignment="1"/>
    <xf numFmtId="4" fontId="33" fillId="2" borderId="1" xfId="2" applyNumberFormat="1" applyFont="1" applyFill="1" applyBorder="1" applyAlignment="1" applyProtection="1">
      <alignment horizontal="right" vertical="center" shrinkToFit="1"/>
    </xf>
    <xf numFmtId="4" fontId="38" fillId="2" borderId="1" xfId="2" applyNumberFormat="1" applyFont="1" applyFill="1" applyBorder="1" applyAlignment="1" applyProtection="1">
      <alignment horizontal="right" vertical="center" shrinkToFit="1"/>
    </xf>
    <xf numFmtId="4" fontId="43" fillId="2" borderId="1" xfId="2" applyNumberFormat="1" applyFont="1" applyFill="1" applyBorder="1" applyAlignment="1" applyProtection="1">
      <alignment horizontal="right" vertical="center" shrinkToFit="1"/>
    </xf>
    <xf numFmtId="4" fontId="44" fillId="2" borderId="1" xfId="2" applyNumberFormat="1" applyFont="1" applyFill="1" applyBorder="1" applyAlignment="1" applyProtection="1">
      <alignment horizontal="right" vertical="center" shrinkToFit="1"/>
    </xf>
    <xf numFmtId="0" fontId="46" fillId="0" borderId="1" xfId="2" applyFont="1" applyBorder="1" applyAlignment="1" applyProtection="1">
      <alignment horizontal="center" vertical="center" wrapText="1"/>
    </xf>
    <xf numFmtId="0" fontId="46" fillId="2" borderId="1" xfId="2" applyFont="1" applyFill="1" applyBorder="1" applyAlignment="1" applyProtection="1">
      <alignment horizontal="center" vertical="center" wrapText="1"/>
    </xf>
    <xf numFmtId="0" fontId="67" fillId="0" borderId="1" xfId="2" applyFont="1" applyBorder="1" applyAlignment="1" applyProtection="1">
      <alignment horizontal="center" vertical="center" wrapText="1"/>
    </xf>
    <xf numFmtId="0" fontId="68" fillId="2" borderId="1" xfId="2" applyFont="1" applyFill="1" applyBorder="1" applyAlignment="1" applyProtection="1">
      <alignment horizontal="center" vertical="center" wrapText="1"/>
    </xf>
    <xf numFmtId="49" fontId="68" fillId="2" borderId="1" xfId="2" applyNumberFormat="1" applyFont="1" applyFill="1" applyBorder="1" applyAlignment="1" applyProtection="1">
      <alignment horizontal="center" vertical="center" wrapText="1"/>
    </xf>
    <xf numFmtId="0" fontId="68" fillId="2" borderId="5" xfId="2" applyFont="1" applyFill="1" applyBorder="1" applyAlignment="1" applyProtection="1">
      <alignment horizontal="center" vertical="center" wrapText="1"/>
    </xf>
    <xf numFmtId="0" fontId="68" fillId="2" borderId="3" xfId="2" applyFont="1" applyFill="1" applyBorder="1" applyAlignment="1" applyProtection="1">
      <alignment horizontal="center" vertical="center" wrapText="1"/>
    </xf>
    <xf numFmtId="0" fontId="3" fillId="0" borderId="5" xfId="2" applyFont="1" applyBorder="1" applyAlignment="1" applyProtection="1">
      <alignment horizontal="center" vertical="center" wrapText="1"/>
    </xf>
    <xf numFmtId="0" fontId="69" fillId="0" borderId="5" xfId="2" applyFont="1" applyBorder="1" applyAlignment="1" applyProtection="1">
      <alignment vertical="center" wrapText="1"/>
    </xf>
    <xf numFmtId="0" fontId="70" fillId="0" borderId="6" xfId="2" applyFont="1" applyBorder="1" applyProtection="1"/>
    <xf numFmtId="0" fontId="67" fillId="0" borderId="4" xfId="2" applyFont="1" applyBorder="1" applyAlignment="1" applyProtection="1">
      <alignment horizontal="center" vertical="center"/>
    </xf>
    <xf numFmtId="0" fontId="46" fillId="2" borderId="4" xfId="2" applyFont="1" applyFill="1" applyBorder="1" applyAlignment="1" applyProtection="1">
      <alignment horizontal="center" vertical="center" wrapText="1"/>
    </xf>
    <xf numFmtId="0" fontId="50" fillId="0" borderId="0" xfId="2" applyAlignment="1"/>
    <xf numFmtId="4" fontId="40" fillId="2" borderId="1" xfId="2" applyNumberFormat="1" applyFont="1" applyFill="1" applyBorder="1" applyAlignment="1" applyProtection="1">
      <alignment horizontal="center" vertical="center" shrinkToFit="1"/>
    </xf>
    <xf numFmtId="4" fontId="40" fillId="2" borderId="4" xfId="2" applyNumberFormat="1" applyFont="1" applyFill="1" applyBorder="1" applyAlignment="1" applyProtection="1">
      <alignment horizontal="center" vertical="center" shrinkToFit="1"/>
    </xf>
    <xf numFmtId="0" fontId="67" fillId="0" borderId="0" xfId="2" applyFont="1" applyBorder="1" applyAlignment="1" applyProtection="1">
      <alignment horizontal="center" vertical="center" wrapText="1"/>
    </xf>
    <xf numFmtId="0" fontId="60" fillId="0" borderId="0" xfId="0" applyFont="1" applyProtection="1"/>
    <xf numFmtId="0" fontId="60" fillId="0" borderId="0" xfId="0" applyFont="1"/>
    <xf numFmtId="4" fontId="60" fillId="2" borderId="0" xfId="0" applyNumberFormat="1" applyFont="1" applyFill="1"/>
    <xf numFmtId="4" fontId="7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34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43" fillId="2" borderId="3" xfId="2" applyNumberFormat="1" applyFont="1" applyFill="1" applyBorder="1" applyAlignment="1" applyProtection="1">
      <alignment horizontal="right" vertical="center" shrinkToFit="1"/>
    </xf>
    <xf numFmtId="0" fontId="0" fillId="0" borderId="0" xfId="0" applyAlignment="1"/>
    <xf numFmtId="0" fontId="0" fillId="2" borderId="0" xfId="0" applyFill="1" applyBorder="1" applyProtection="1"/>
    <xf numFmtId="4" fontId="40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40" fillId="4" borderId="3" xfId="2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NumberFormat="1" applyFill="1" applyBorder="1" applyAlignment="1" applyProtection="1">
      <alignment vertical="center" wrapText="1"/>
    </xf>
    <xf numFmtId="4" fontId="38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43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34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40" fillId="2" borderId="1" xfId="2" applyNumberFormat="1" applyFont="1" applyFill="1" applyBorder="1" applyAlignment="1" applyProtection="1">
      <alignment horizontal="right" vertical="center" shrinkToFit="1"/>
      <protection locked="0"/>
    </xf>
    <xf numFmtId="4" fontId="40" fillId="2" borderId="4" xfId="2" applyNumberFormat="1" applyFont="1" applyFill="1" applyBorder="1" applyAlignment="1" applyProtection="1">
      <alignment horizontal="right" vertical="center" shrinkToFit="1"/>
      <protection locked="0"/>
    </xf>
    <xf numFmtId="0" fontId="69" fillId="2" borderId="5" xfId="2" applyFont="1" applyFill="1" applyBorder="1" applyAlignment="1" applyProtection="1">
      <alignment vertical="center" wrapText="1"/>
    </xf>
    <xf numFmtId="4" fontId="49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60" fillId="2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4" fontId="56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56" fillId="4" borderId="1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68" fillId="2" borderId="2" xfId="2" applyFont="1" applyFill="1" applyBorder="1" applyAlignment="1" applyProtection="1">
      <alignment horizontal="center" vertical="center" wrapText="1"/>
    </xf>
    <xf numFmtId="49" fontId="68" fillId="2" borderId="2" xfId="2" applyNumberFormat="1" applyFont="1" applyFill="1" applyBorder="1" applyAlignment="1" applyProtection="1">
      <alignment horizontal="center" vertical="center" wrapText="1"/>
    </xf>
    <xf numFmtId="0" fontId="69" fillId="0" borderId="2" xfId="2" applyFont="1" applyBorder="1" applyAlignment="1" applyProtection="1">
      <alignment vertical="center" wrapText="1"/>
    </xf>
    <xf numFmtId="0" fontId="67" fillId="0" borderId="2" xfId="2" applyFont="1" applyBorder="1" applyAlignment="1" applyProtection="1">
      <alignment horizontal="center" vertical="center" wrapText="1"/>
    </xf>
    <xf numFmtId="0" fontId="46" fillId="2" borderId="2" xfId="2" applyFont="1" applyFill="1" applyBorder="1" applyAlignment="1" applyProtection="1">
      <alignment horizontal="center" vertical="center" wrapText="1"/>
    </xf>
    <xf numFmtId="4" fontId="40" fillId="2" borderId="2" xfId="2" applyNumberFormat="1" applyFont="1" applyFill="1" applyBorder="1" applyAlignment="1" applyProtection="1">
      <alignment horizontal="center" vertical="center" shrinkToFit="1"/>
    </xf>
    <xf numFmtId="4" fontId="6" fillId="2" borderId="2" xfId="2" applyNumberFormat="1" applyFont="1" applyFill="1" applyBorder="1" applyAlignment="1" applyProtection="1">
      <alignment horizontal="center" vertical="center" shrinkToFit="1"/>
    </xf>
    <xf numFmtId="4" fontId="6" fillId="2" borderId="2" xfId="2" applyNumberFormat="1" applyFont="1" applyFill="1" applyBorder="1" applyAlignment="1" applyProtection="1">
      <alignment horizontal="right" vertical="center" shrinkToFit="1"/>
    </xf>
    <xf numFmtId="4" fontId="7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7" fillId="2" borderId="2" xfId="2" applyNumberFormat="1" applyFont="1" applyFill="1" applyBorder="1" applyAlignment="1" applyProtection="1">
      <alignment horizontal="center" vertical="center" shrinkToFit="1"/>
      <protection locked="0"/>
    </xf>
    <xf numFmtId="4" fontId="38" fillId="2" borderId="2" xfId="2" applyNumberFormat="1" applyFont="1" applyFill="1" applyBorder="1" applyAlignment="1" applyProtection="1">
      <alignment horizontal="center" vertical="center" shrinkToFit="1"/>
      <protection locked="0"/>
    </xf>
    <xf numFmtId="4" fontId="50" fillId="2" borderId="2" xfId="2" applyNumberFormat="1" applyFill="1" applyBorder="1" applyAlignment="1" applyProtection="1">
      <alignment horizontal="center" shrinkToFit="1"/>
    </xf>
    <xf numFmtId="0" fontId="3" fillId="0" borderId="2" xfId="2" applyFont="1" applyBorder="1" applyAlignment="1" applyProtection="1">
      <alignment horizontal="left" vertical="center" wrapText="1"/>
    </xf>
    <xf numFmtId="0" fontId="46" fillId="0" borderId="2" xfId="2" applyFont="1" applyBorder="1" applyAlignment="1" applyProtection="1">
      <alignment horizontal="center" vertical="center" wrapText="1"/>
    </xf>
    <xf numFmtId="4" fontId="40" fillId="2" borderId="2" xfId="2" applyNumberFormat="1" applyFont="1" applyFill="1" applyBorder="1" applyAlignment="1" applyProtection="1">
      <alignment horizontal="right" vertical="center" shrinkToFit="1"/>
    </xf>
    <xf numFmtId="4" fontId="43" fillId="2" borderId="2" xfId="2" applyNumberFormat="1" applyFont="1" applyFill="1" applyBorder="1" applyAlignment="1" applyProtection="1">
      <alignment horizontal="right" vertical="center" shrinkToFit="1"/>
    </xf>
    <xf numFmtId="4" fontId="40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33" fillId="2" borderId="2" xfId="2" applyNumberFormat="1" applyFont="1" applyFill="1" applyBorder="1" applyAlignment="1" applyProtection="1">
      <alignment horizontal="right" vertical="center" shrinkToFit="1"/>
    </xf>
    <xf numFmtId="4" fontId="44" fillId="2" borderId="2" xfId="2" applyNumberFormat="1" applyFont="1" applyFill="1" applyBorder="1" applyAlignment="1" applyProtection="1">
      <alignment horizontal="right" vertical="center" shrinkToFit="1"/>
    </xf>
    <xf numFmtId="4" fontId="34" fillId="2" borderId="2" xfId="2" applyNumberFormat="1" applyFont="1" applyFill="1" applyBorder="1" applyAlignment="1" applyProtection="1">
      <alignment horizontal="right" vertical="center" shrinkToFit="1"/>
    </xf>
    <xf numFmtId="4" fontId="38" fillId="2" borderId="2" xfId="2" applyNumberFormat="1" applyFont="1" applyFill="1" applyBorder="1" applyAlignment="1" applyProtection="1">
      <alignment horizontal="right" vertical="center" shrinkToFit="1"/>
    </xf>
    <xf numFmtId="4" fontId="34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41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45" fillId="2" borderId="2" xfId="2" applyNumberFormat="1" applyFont="1" applyFill="1" applyBorder="1" applyAlignment="1" applyProtection="1">
      <alignment horizontal="right" vertical="center" shrinkToFit="1"/>
    </xf>
    <xf numFmtId="4" fontId="39" fillId="2" borderId="2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3" fillId="0" borderId="0" xfId="2" applyFont="1" applyBorder="1" applyAlignment="1" applyProtection="1">
      <alignment horizontal="left" vertical="center" wrapText="1"/>
    </xf>
    <xf numFmtId="0" fontId="46" fillId="0" borderId="0" xfId="2" applyFont="1" applyBorder="1" applyAlignment="1" applyProtection="1">
      <alignment horizontal="center" vertical="center" wrapText="1"/>
    </xf>
    <xf numFmtId="0" fontId="46" fillId="2" borderId="0" xfId="2" applyFont="1" applyFill="1" applyBorder="1" applyAlignment="1" applyProtection="1">
      <alignment horizontal="center" vertical="center" wrapText="1"/>
    </xf>
    <xf numFmtId="4" fontId="40" fillId="2" borderId="0" xfId="2" applyNumberFormat="1" applyFont="1" applyFill="1" applyBorder="1" applyAlignment="1" applyProtection="1">
      <alignment horizontal="center" vertical="center" shrinkToFit="1"/>
    </xf>
    <xf numFmtId="4" fontId="40" fillId="2" borderId="0" xfId="2" applyNumberFormat="1" applyFont="1" applyFill="1" applyBorder="1" applyAlignment="1" applyProtection="1">
      <alignment horizontal="right" vertical="center" shrinkToFit="1"/>
    </xf>
    <xf numFmtId="4" fontId="43" fillId="2" borderId="0" xfId="2" applyNumberFormat="1" applyFont="1" applyFill="1" applyBorder="1" applyAlignment="1" applyProtection="1">
      <alignment horizontal="right" vertical="center" shrinkToFit="1"/>
    </xf>
    <xf numFmtId="4" fontId="40" fillId="2" borderId="0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5" xfId="2" applyFont="1" applyBorder="1" applyAlignment="1" applyProtection="1">
      <alignment horizontal="left" vertical="center" wrapText="1"/>
    </xf>
    <xf numFmtId="4" fontId="40" fillId="4" borderId="1" xfId="2" applyNumberFormat="1" applyFont="1" applyFill="1" applyBorder="1" applyAlignment="1" applyProtection="1">
      <alignment horizontal="left" vertical="center" shrinkToFit="1"/>
      <protection locked="0"/>
    </xf>
    <xf numFmtId="4" fontId="43" fillId="4" borderId="1" xfId="2" applyNumberFormat="1" applyFont="1" applyFill="1" applyBorder="1" applyAlignment="1" applyProtection="1">
      <alignment horizontal="left" vertical="center" shrinkToFit="1"/>
      <protection locked="0"/>
    </xf>
    <xf numFmtId="4" fontId="40" fillId="4" borderId="3" xfId="2" applyNumberFormat="1" applyFont="1" applyFill="1" applyBorder="1" applyAlignment="1" applyProtection="1">
      <alignment horizontal="left" vertical="center" shrinkToFit="1"/>
      <protection locked="0"/>
    </xf>
    <xf numFmtId="2" fontId="2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69" fillId="0" borderId="0" xfId="2" applyFont="1" applyBorder="1" applyAlignment="1" applyProtection="1">
      <alignment vertical="center" wrapText="1"/>
    </xf>
    <xf numFmtId="0" fontId="67" fillId="0" borderId="0" xfId="2" applyFont="1" applyFill="1" applyBorder="1" applyAlignment="1" applyProtection="1">
      <alignment horizontal="center" vertical="center" wrapText="1"/>
    </xf>
    <xf numFmtId="4" fontId="0" fillId="2" borderId="0" xfId="0" applyNumberFormat="1" applyFill="1" applyBorder="1" applyAlignment="1" applyProtection="1">
      <alignment horizontal="center" vertical="center"/>
    </xf>
    <xf numFmtId="4" fontId="7" fillId="4" borderId="2" xfId="2" applyNumberFormat="1" applyFont="1" applyFill="1" applyBorder="1" applyAlignment="1" applyProtection="1">
      <alignment horizontal="right" vertical="center" shrinkToFit="1"/>
      <protection locked="0"/>
    </xf>
    <xf numFmtId="4" fontId="38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7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42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50" fillId="4" borderId="2" xfId="2" applyNumberFormat="1" applyFill="1" applyBorder="1" applyAlignment="1" applyProtection="1">
      <alignment horizontal="center" shrinkToFit="1"/>
      <protection locked="0"/>
    </xf>
    <xf numFmtId="4" fontId="0" fillId="2" borderId="2" xfId="0" applyNumberFormat="1" applyFill="1" applyBorder="1" applyAlignment="1" applyProtection="1">
      <alignment horizontal="center" vertical="center"/>
    </xf>
    <xf numFmtId="0" fontId="3" fillId="2" borderId="36" xfId="2" applyFont="1" applyFill="1" applyBorder="1" applyAlignment="1" applyProtection="1">
      <alignment horizontal="center" vertical="center" textRotation="90" wrapText="1"/>
    </xf>
    <xf numFmtId="0" fontId="68" fillId="2" borderId="35" xfId="2" applyFont="1" applyFill="1" applyBorder="1" applyAlignment="1" applyProtection="1">
      <alignment horizontal="center" vertical="center" wrapText="1"/>
    </xf>
    <xf numFmtId="0" fontId="68" fillId="2" borderId="36" xfId="2" applyFont="1" applyFill="1" applyBorder="1" applyAlignment="1" applyProtection="1">
      <alignment horizontal="center" vertical="center" wrapText="1"/>
    </xf>
    <xf numFmtId="0" fontId="69" fillId="0" borderId="35" xfId="2" applyFont="1" applyBorder="1" applyAlignment="1" applyProtection="1">
      <alignment vertical="center" wrapText="1"/>
    </xf>
    <xf numFmtId="4" fontId="6" fillId="2" borderId="36" xfId="2" applyNumberFormat="1" applyFont="1" applyFill="1" applyBorder="1" applyAlignment="1" applyProtection="1">
      <alignment horizontal="center" vertical="center" shrinkToFit="1"/>
    </xf>
    <xf numFmtId="4" fontId="7" fillId="4" borderId="36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42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38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50" fillId="4" borderId="36" xfId="2" applyNumberFormat="1" applyFill="1" applyBorder="1" applyAlignment="1" applyProtection="1">
      <alignment horizontal="center" shrinkToFit="1"/>
      <protection locked="0"/>
    </xf>
    <xf numFmtId="4" fontId="0" fillId="2" borderId="36" xfId="0" applyNumberFormat="1" applyFill="1" applyBorder="1" applyAlignment="1" applyProtection="1">
      <alignment horizontal="center" vertical="center"/>
    </xf>
    <xf numFmtId="0" fontId="69" fillId="0" borderId="37" xfId="2" applyFont="1" applyBorder="1" applyAlignment="1" applyProtection="1">
      <alignment vertical="center" wrapText="1"/>
    </xf>
    <xf numFmtId="0" fontId="67" fillId="0" borderId="38" xfId="2" applyFont="1" applyFill="1" applyBorder="1" applyAlignment="1" applyProtection="1">
      <alignment horizontal="center" vertical="center" wrapText="1"/>
    </xf>
    <xf numFmtId="0" fontId="46" fillId="2" borderId="38" xfId="2" applyFont="1" applyFill="1" applyBorder="1" applyAlignment="1" applyProtection="1">
      <alignment horizontal="center" vertical="center" wrapText="1"/>
    </xf>
    <xf numFmtId="4" fontId="40" fillId="2" borderId="38" xfId="2" applyNumberFormat="1" applyFont="1" applyFill="1" applyBorder="1" applyAlignment="1" applyProtection="1">
      <alignment horizontal="center" vertical="center" shrinkToFit="1"/>
    </xf>
    <xf numFmtId="4" fontId="0" fillId="2" borderId="38" xfId="0" applyNumberFormat="1" applyFill="1" applyBorder="1" applyAlignment="1" applyProtection="1">
      <alignment horizontal="center" vertical="center"/>
    </xf>
    <xf numFmtId="4" fontId="0" fillId="2" borderId="39" xfId="0" applyNumberForma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 textRotation="90" wrapText="1"/>
    </xf>
    <xf numFmtId="4" fontId="38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40" fillId="2" borderId="40" xfId="2" applyNumberFormat="1" applyFont="1" applyFill="1" applyBorder="1" applyAlignment="1" applyProtection="1">
      <alignment horizontal="right" vertical="center" shrinkToFit="1"/>
    </xf>
    <xf numFmtId="0" fontId="19" fillId="0" borderId="0" xfId="0" applyFont="1" applyAlignment="1">
      <alignment horizontal="center"/>
    </xf>
    <xf numFmtId="0" fontId="64" fillId="0" borderId="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0" fontId="64" fillId="5" borderId="2" xfId="0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2" xfId="0" applyNumberFormat="1" applyBorder="1"/>
    <xf numFmtId="0" fontId="64" fillId="0" borderId="0" xfId="0" applyFont="1" applyBorder="1" applyAlignment="1">
      <alignment horizontal="right" vertical="center" wrapText="1"/>
    </xf>
    <xf numFmtId="0" fontId="64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4" fontId="65" fillId="0" borderId="2" xfId="0" applyNumberFormat="1" applyFont="1" applyBorder="1" applyAlignment="1">
      <alignment horizontal="center" vertical="center" wrapText="1"/>
    </xf>
    <xf numFmtId="4" fontId="78" fillId="0" borderId="2" xfId="0" applyNumberFormat="1" applyFont="1" applyBorder="1" applyAlignment="1">
      <alignment horizontal="center"/>
    </xf>
    <xf numFmtId="4" fontId="78" fillId="0" borderId="2" xfId="0" applyNumberFormat="1" applyFont="1" applyBorder="1" applyAlignment="1">
      <alignment horizontal="center" vertical="center" wrapText="1"/>
    </xf>
    <xf numFmtId="0" fontId="79" fillId="0" borderId="0" xfId="0" applyFont="1"/>
    <xf numFmtId="0" fontId="64" fillId="0" borderId="2" xfId="0" applyFont="1" applyBorder="1" applyAlignment="1">
      <alignment horizontal="left" vertical="center" wrapText="1"/>
    </xf>
    <xf numFmtId="49" fontId="64" fillId="0" borderId="2" xfId="0" applyNumberFormat="1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right" vertical="center" wrapText="1"/>
    </xf>
    <xf numFmtId="0" fontId="64" fillId="0" borderId="2" xfId="0" applyFont="1" applyBorder="1" applyAlignment="1">
      <alignment horizontal="center" vertical="center" wrapText="1"/>
    </xf>
    <xf numFmtId="3" fontId="64" fillId="0" borderId="2" xfId="0" applyNumberFormat="1" applyFont="1" applyBorder="1" applyAlignment="1">
      <alignment horizontal="center" vertical="center" wrapText="1"/>
    </xf>
    <xf numFmtId="166" fontId="64" fillId="0" borderId="2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64" fillId="5" borderId="2" xfId="0" applyNumberFormat="1" applyFont="1" applyFill="1" applyBorder="1" applyAlignment="1">
      <alignment horizontal="center" vertical="center" wrapText="1"/>
    </xf>
    <xf numFmtId="167" fontId="64" fillId="0" borderId="2" xfId="0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textRotation="90" wrapText="1"/>
    </xf>
    <xf numFmtId="0" fontId="64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64" fillId="0" borderId="2" xfId="0" applyFont="1" applyBorder="1" applyAlignment="1">
      <alignment horizontal="center" vertical="center" wrapText="1"/>
    </xf>
    <xf numFmtId="166" fontId="6" fillId="2" borderId="2" xfId="2" applyNumberFormat="1" applyFont="1" applyFill="1" applyBorder="1" applyAlignment="1" applyProtection="1">
      <alignment horizontal="center" vertical="center" shrinkToFit="1"/>
    </xf>
    <xf numFmtId="166" fontId="38" fillId="4" borderId="2" xfId="2" applyNumberFormat="1" applyFont="1" applyFill="1" applyBorder="1" applyAlignment="1" applyProtection="1">
      <alignment horizontal="center" vertical="center" shrinkToFit="1"/>
      <protection locked="0"/>
    </xf>
    <xf numFmtId="166" fontId="40" fillId="2" borderId="2" xfId="2" applyNumberFormat="1" applyFont="1" applyFill="1" applyBorder="1" applyAlignment="1" applyProtection="1">
      <alignment horizontal="center" vertical="center" shrinkToFit="1"/>
    </xf>
    <xf numFmtId="166" fontId="46" fillId="2" borderId="2" xfId="2" applyNumberFormat="1" applyFont="1" applyFill="1" applyBorder="1" applyAlignment="1" applyProtection="1">
      <alignment horizontal="center" vertical="center" wrapText="1"/>
    </xf>
    <xf numFmtId="166" fontId="38" fillId="4" borderId="2" xfId="2" quotePrefix="1" applyNumberFormat="1" applyFont="1" applyFill="1" applyBorder="1" applyAlignment="1" applyProtection="1">
      <alignment horizontal="right" vertical="center" shrinkToFit="1"/>
      <protection locked="0"/>
    </xf>
    <xf numFmtId="166" fontId="7" fillId="4" borderId="2" xfId="2" applyNumberFormat="1" applyFont="1" applyFill="1" applyBorder="1" applyAlignment="1" applyProtection="1">
      <alignment horizontal="right" vertical="center" shrinkToFit="1"/>
      <protection locked="0"/>
    </xf>
    <xf numFmtId="166" fontId="38" fillId="4" borderId="2" xfId="2" applyNumberFormat="1" applyFont="1" applyFill="1" applyBorder="1" applyAlignment="1" applyProtection="1">
      <alignment horizontal="right" vertical="center" shrinkToFit="1"/>
      <protection locked="0"/>
    </xf>
    <xf numFmtId="166" fontId="7" fillId="4" borderId="2" xfId="2" applyNumberFormat="1" applyFont="1" applyFill="1" applyBorder="1" applyAlignment="1" applyProtection="1">
      <alignment horizontal="center" vertical="center" shrinkToFit="1"/>
      <protection locked="0"/>
    </xf>
    <xf numFmtId="166" fontId="6" fillId="4" borderId="2" xfId="2" applyNumberFormat="1" applyFont="1" applyFill="1" applyBorder="1" applyAlignment="1" applyProtection="1">
      <alignment horizontal="center" vertical="center" shrinkToFit="1"/>
      <protection locked="0"/>
    </xf>
    <xf numFmtId="166" fontId="42" fillId="4" borderId="2" xfId="2" applyNumberFormat="1" applyFont="1" applyFill="1" applyBorder="1" applyAlignment="1" applyProtection="1">
      <alignment horizontal="center" vertical="center" shrinkToFit="1"/>
      <protection locked="0"/>
    </xf>
    <xf numFmtId="166" fontId="50" fillId="4" borderId="2" xfId="2" applyNumberFormat="1" applyFill="1" applyBorder="1" applyAlignment="1" applyProtection="1">
      <alignment horizontal="center" shrinkToFit="1"/>
      <protection locked="0"/>
    </xf>
    <xf numFmtId="166" fontId="0" fillId="2" borderId="2" xfId="0" applyNumberFormat="1" applyFill="1" applyBorder="1" applyAlignment="1" applyProtection="1">
      <alignment horizontal="center" vertical="center"/>
    </xf>
    <xf numFmtId="166" fontId="0" fillId="0" borderId="2" xfId="0" applyNumberFormat="1" applyFill="1" applyBorder="1" applyAlignment="1" applyProtection="1">
      <alignment horizontal="center" vertical="center"/>
    </xf>
    <xf numFmtId="166" fontId="6" fillId="2" borderId="38" xfId="2" applyNumberFormat="1" applyFont="1" applyFill="1" applyBorder="1" applyAlignment="1" applyProtection="1">
      <alignment horizontal="center" vertical="center" shrinkToFit="1"/>
    </xf>
    <xf numFmtId="166" fontId="0" fillId="2" borderId="38" xfId="0" applyNumberFormat="1" applyFill="1" applyBorder="1" applyAlignment="1" applyProtection="1">
      <alignment horizontal="center" vertical="center"/>
    </xf>
    <xf numFmtId="166" fontId="40" fillId="2" borderId="38" xfId="2" applyNumberFormat="1" applyFont="1" applyFill="1" applyBorder="1" applyAlignment="1" applyProtection="1">
      <alignment horizontal="center" vertical="center" shrinkToFit="1"/>
    </xf>
    <xf numFmtId="166" fontId="46" fillId="2" borderId="38" xfId="2" applyNumberFormat="1" applyFont="1" applyFill="1" applyBorder="1" applyAlignment="1" applyProtection="1">
      <alignment horizontal="center" vertical="center" wrapText="1"/>
    </xf>
    <xf numFmtId="166" fontId="6" fillId="2" borderId="0" xfId="2" applyNumberFormat="1" applyFont="1" applyFill="1" applyBorder="1" applyAlignment="1" applyProtection="1">
      <alignment horizontal="center" vertical="center" shrinkToFit="1"/>
    </xf>
    <xf numFmtId="166" fontId="0" fillId="2" borderId="0" xfId="0" applyNumberFormat="1" applyFill="1" applyBorder="1" applyAlignment="1" applyProtection="1">
      <alignment horizontal="center" vertical="center"/>
    </xf>
    <xf numFmtId="166" fontId="40" fillId="2" borderId="0" xfId="2" applyNumberFormat="1" applyFont="1" applyFill="1" applyBorder="1" applyAlignment="1" applyProtection="1">
      <alignment horizontal="center" vertical="center" shrinkToFit="1"/>
    </xf>
    <xf numFmtId="166" fontId="46" fillId="2" borderId="0" xfId="2" applyNumberFormat="1" applyFont="1" applyFill="1" applyBorder="1" applyAlignment="1" applyProtection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166" fontId="79" fillId="2" borderId="2" xfId="0" applyNumberFormat="1" applyFont="1" applyFill="1" applyBorder="1" applyAlignment="1" applyProtection="1">
      <alignment horizontal="center" vertical="center"/>
    </xf>
    <xf numFmtId="0" fontId="63" fillId="0" borderId="0" xfId="0" applyFont="1"/>
    <xf numFmtId="4" fontId="63" fillId="0" borderId="2" xfId="0" applyNumberFormat="1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/>
    <xf numFmtId="0" fontId="63" fillId="0" borderId="2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indent="15"/>
    </xf>
    <xf numFmtId="1" fontId="63" fillId="0" borderId="2" xfId="0" applyNumberFormat="1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/>
    </xf>
    <xf numFmtId="4" fontId="63" fillId="0" borderId="2" xfId="0" applyNumberFormat="1" applyFont="1" applyBorder="1" applyAlignment="1">
      <alignment horizontal="center"/>
    </xf>
    <xf numFmtId="0" fontId="63" fillId="0" borderId="2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 vertical="center" wrapText="1"/>
    </xf>
    <xf numFmtId="4" fontId="63" fillId="0" borderId="0" xfId="0" applyNumberFormat="1" applyFont="1"/>
    <xf numFmtId="0" fontId="80" fillId="0" borderId="2" xfId="0" applyFont="1" applyBorder="1" applyAlignment="1">
      <alignment horizontal="left" vertical="center" wrapText="1"/>
    </xf>
    <xf numFmtId="4" fontId="80" fillId="0" borderId="2" xfId="0" applyNumberFormat="1" applyFont="1" applyBorder="1" applyAlignment="1">
      <alignment horizontal="center" vertical="center" wrapText="1"/>
    </xf>
    <xf numFmtId="4" fontId="63" fillId="0" borderId="0" xfId="0" applyNumberFormat="1" applyFont="1" applyBorder="1" applyAlignment="1">
      <alignment horizontal="center" vertical="center" wrapText="1"/>
    </xf>
    <xf numFmtId="0" fontId="80" fillId="0" borderId="2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/>
    <xf numFmtId="0" fontId="63" fillId="0" borderId="0" xfId="0" applyFont="1" applyAlignment="1">
      <alignment wrapText="1"/>
    </xf>
    <xf numFmtId="4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166" fontId="63" fillId="0" borderId="2" xfId="0" applyNumberFormat="1" applyFont="1" applyBorder="1" applyAlignment="1">
      <alignment horizontal="center" vertical="center" wrapText="1"/>
    </xf>
    <xf numFmtId="166" fontId="80" fillId="0" borderId="2" xfId="0" applyNumberFormat="1" applyFont="1" applyBorder="1" applyAlignment="1">
      <alignment horizontal="center" vertical="center" wrapText="1"/>
    </xf>
    <xf numFmtId="4" fontId="80" fillId="0" borderId="0" xfId="0" applyNumberFormat="1" applyFont="1"/>
    <xf numFmtId="0" fontId="63" fillId="0" borderId="2" xfId="0" applyFont="1" applyBorder="1" applyAlignment="1">
      <alignment horizontal="center" vertical="center" wrapText="1"/>
    </xf>
    <xf numFmtId="0" fontId="80" fillId="0" borderId="0" xfId="0" applyFont="1" applyAlignment="1">
      <alignment horizontal="left" wrapText="1"/>
    </xf>
    <xf numFmtId="0" fontId="79" fillId="0" borderId="2" xfId="0" applyFont="1" applyBorder="1"/>
    <xf numFmtId="4" fontId="79" fillId="0" borderId="2" xfId="0" applyNumberFormat="1" applyFont="1" applyBorder="1" applyAlignment="1">
      <alignment horizontal="center"/>
    </xf>
    <xf numFmtId="4" fontId="79" fillId="0" borderId="0" xfId="0" applyNumberFormat="1" applyFont="1"/>
    <xf numFmtId="0" fontId="24" fillId="0" borderId="2" xfId="0" applyFont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5" fontId="8" fillId="0" borderId="41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43" xfId="0" applyBorder="1" applyAlignment="1">
      <alignment horizontal="left"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0" fontId="3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2" xfId="0" applyBorder="1" applyAlignment="1">
      <alignment horizontal="left"/>
    </xf>
    <xf numFmtId="0" fontId="26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top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6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5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4" fillId="0" borderId="2" xfId="0" applyFont="1" applyBorder="1" applyAlignment="1">
      <alignment vertical="center" wrapText="1"/>
    </xf>
    <xf numFmtId="0" fontId="71" fillId="0" borderId="8" xfId="0" applyFont="1" applyBorder="1" applyAlignment="1">
      <alignment horizontal="left"/>
    </xf>
    <xf numFmtId="0" fontId="31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72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wrapText="1"/>
    </xf>
    <xf numFmtId="0" fontId="54" fillId="0" borderId="0" xfId="0" applyFont="1" applyAlignment="1">
      <alignment horizontal="center" vertical="top"/>
    </xf>
    <xf numFmtId="0" fontId="72" fillId="0" borderId="0" xfId="0" applyFont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73" fillId="0" borderId="0" xfId="2" applyFont="1" applyAlignment="1" applyProtection="1">
      <alignment horizont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2" fillId="0" borderId="2" xfId="2" applyNumberFormat="1" applyFont="1" applyBorder="1" applyAlignment="1" applyProtection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textRotation="90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4" fontId="6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left" wrapText="1"/>
    </xf>
    <xf numFmtId="0" fontId="0" fillId="2" borderId="9" xfId="0" applyFill="1" applyBorder="1" applyAlignment="1" applyProtection="1">
      <alignment horizontal="center"/>
    </xf>
    <xf numFmtId="0" fontId="35" fillId="0" borderId="2" xfId="1" applyFont="1" applyBorder="1" applyAlignment="1" applyProtection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Alignment="1"/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5" fillId="0" borderId="2" xfId="0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4" fillId="0" borderId="2" xfId="0" applyFont="1" applyBorder="1" applyAlignment="1">
      <alignment horizontal="right" vertical="center" wrapText="1"/>
    </xf>
    <xf numFmtId="0" fontId="62" fillId="0" borderId="0" xfId="0" applyFont="1" applyAlignment="1">
      <alignment horizontal="justify" vertical="center" wrapText="1"/>
    </xf>
    <xf numFmtId="0" fontId="66" fillId="0" borderId="0" xfId="0" applyFont="1" applyAlignment="1">
      <alignment horizontal="center" vertical="center" wrapText="1"/>
    </xf>
    <xf numFmtId="0" fontId="74" fillId="0" borderId="0" xfId="0" applyFont="1" applyAlignment="1">
      <alignment horizontal="justify" vertical="center" wrapText="1"/>
    </xf>
    <xf numFmtId="0" fontId="62" fillId="0" borderId="0" xfId="0" applyFont="1" applyAlignment="1">
      <alignment horizontal="left" vertical="center" wrapText="1"/>
    </xf>
    <xf numFmtId="0" fontId="62" fillId="0" borderId="9" xfId="0" applyFont="1" applyBorder="1" applyAlignment="1">
      <alignment horizontal="left" vertical="center" wrapText="1"/>
    </xf>
    <xf numFmtId="0" fontId="0" fillId="0" borderId="9" xfId="0" applyBorder="1" applyAlignment="1"/>
    <xf numFmtId="0" fontId="62" fillId="0" borderId="0" xfId="0" applyFont="1" applyAlignment="1">
      <alignment vertical="center" wrapText="1"/>
    </xf>
    <xf numFmtId="3" fontId="64" fillId="0" borderId="2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0" fillId="0" borderId="7" xfId="0" applyFont="1" applyBorder="1" applyAlignment="1">
      <alignment horizontal="right" vertical="center" wrapText="1"/>
    </xf>
    <xf numFmtId="0" fontId="80" fillId="0" borderId="8" xfId="0" applyFont="1" applyBorder="1" applyAlignment="1">
      <alignment horizontal="right" vertical="center" wrapText="1"/>
    </xf>
    <xf numFmtId="0" fontId="80" fillId="0" borderId="41" xfId="0" applyFont="1" applyBorder="1" applyAlignment="1">
      <alignment horizontal="right" vertical="center" wrapText="1"/>
    </xf>
    <xf numFmtId="0" fontId="63" fillId="0" borderId="0" xfId="0" applyFont="1" applyAlignment="1">
      <alignment horizontal="left" wrapText="1"/>
    </xf>
    <xf numFmtId="0" fontId="63" fillId="0" borderId="2" xfId="0" applyFont="1" applyBorder="1" applyAlignment="1">
      <alignment horizontal="center" vertical="center" wrapText="1"/>
    </xf>
    <xf numFmtId="0" fontId="79" fillId="0" borderId="7" xfId="0" applyFont="1" applyBorder="1" applyAlignment="1">
      <alignment horizontal="right"/>
    </xf>
    <xf numFmtId="0" fontId="79" fillId="0" borderId="8" xfId="0" applyFont="1" applyBorder="1" applyAlignment="1">
      <alignment horizontal="right"/>
    </xf>
    <xf numFmtId="0" fontId="79" fillId="0" borderId="41" xfId="0" applyFont="1" applyBorder="1" applyAlignment="1">
      <alignment horizontal="right"/>
    </xf>
    <xf numFmtId="0" fontId="63" fillId="0" borderId="2" xfId="0" applyFont="1" applyBorder="1" applyAlignment="1">
      <alignment horizontal="right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justify" vertical="center" wrapText="1"/>
    </xf>
    <xf numFmtId="0" fontId="63" fillId="0" borderId="7" xfId="0" applyFont="1" applyBorder="1" applyAlignment="1">
      <alignment horizontal="right" vertical="center" wrapText="1"/>
    </xf>
    <xf numFmtId="0" fontId="63" fillId="0" borderId="41" xfId="0" applyFont="1" applyBorder="1" applyAlignment="1">
      <alignment horizontal="right" vertical="center" wrapText="1"/>
    </xf>
    <xf numFmtId="0" fontId="80" fillId="0" borderId="0" xfId="0" applyFont="1" applyAlignment="1">
      <alignment horizontal="left" wrapText="1"/>
    </xf>
    <xf numFmtId="0" fontId="63" fillId="5" borderId="0" xfId="0" applyFont="1" applyFill="1" applyAlignment="1">
      <alignment horizontal="left" vertical="center" wrapText="1"/>
    </xf>
    <xf numFmtId="0" fontId="63" fillId="5" borderId="0" xfId="0" applyFont="1" applyFill="1" applyAlignment="1">
      <alignment horizontal="left" wrapText="1"/>
    </xf>
    <xf numFmtId="0" fontId="63" fillId="5" borderId="0" xfId="0" applyFont="1" applyFill="1" applyAlignment="1">
      <alignment horizontal="justify" vertical="center" wrapText="1"/>
    </xf>
    <xf numFmtId="0" fontId="63" fillId="5" borderId="0" xfId="0" applyFont="1" applyFill="1" applyAlignment="1">
      <alignment wrapText="1"/>
    </xf>
    <xf numFmtId="0" fontId="2" fillId="0" borderId="33" xfId="2" applyNumberFormat="1" applyFont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2" borderId="33" xfId="2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75" fillId="2" borderId="0" xfId="0" applyFont="1" applyFill="1" applyAlignment="1">
      <alignment horizontal="right"/>
    </xf>
    <xf numFmtId="0" fontId="75" fillId="0" borderId="0" xfId="0" applyFont="1" applyAlignment="1">
      <alignment horizontal="right"/>
    </xf>
    <xf numFmtId="0" fontId="75" fillId="2" borderId="9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0" borderId="3" xfId="0" applyBorder="1" applyAlignment="1">
      <alignment horizontal="center" vertical="center" wrapText="1"/>
    </xf>
    <xf numFmtId="0" fontId="73" fillId="0" borderId="0" xfId="2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76" fillId="0" borderId="0" xfId="2" applyFont="1" applyAlignment="1" applyProtection="1">
      <alignment horizontal="center" wrapText="1"/>
    </xf>
    <xf numFmtId="0" fontId="77" fillId="0" borderId="0" xfId="0" applyFont="1" applyAlignment="1">
      <alignment horizontal="center" wrapText="1"/>
    </xf>
    <xf numFmtId="0" fontId="2" fillId="2" borderId="30" xfId="2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textRotation="90" wrapText="1"/>
    </xf>
    <xf numFmtId="0" fontId="2" fillId="0" borderId="29" xfId="2" applyFont="1" applyBorder="1" applyAlignment="1" applyProtection="1">
      <alignment horizontal="center" vertical="center" wrapText="1"/>
    </xf>
    <xf numFmtId="0" fontId="2" fillId="0" borderId="5" xfId="2" applyFont="1" applyBorder="1" applyAlignment="1" applyProtection="1">
      <alignment horizontal="center" vertical="center" wrapText="1"/>
    </xf>
    <xf numFmtId="0" fontId="5" fillId="2" borderId="30" xfId="2" applyFont="1" applyFill="1" applyBorder="1" applyAlignment="1" applyProtection="1">
      <alignment horizontal="center" vertical="center" textRotation="90" wrapText="1"/>
    </xf>
    <xf numFmtId="0" fontId="5" fillId="2" borderId="1" xfId="2" applyFont="1" applyFill="1" applyBorder="1" applyAlignment="1" applyProtection="1">
      <alignment horizontal="center" vertical="center" textRotation="90" wrapText="1"/>
    </xf>
    <xf numFmtId="0" fontId="2" fillId="0" borderId="30" xfId="2" applyNumberFormat="1" applyFont="1" applyBorder="1" applyAlignment="1" applyProtection="1">
      <alignment horizontal="center" vertical="center" wrapText="1"/>
    </xf>
    <xf numFmtId="0" fontId="2" fillId="0" borderId="1" xfId="2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6" fontId="26" fillId="2" borderId="0" xfId="0" applyNumberFormat="1" applyFont="1" applyFill="1" applyAlignment="1" applyProtection="1">
      <alignment horizontal="left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2" fillId="0" borderId="32" xfId="2" applyFont="1" applyBorder="1" applyAlignment="1" applyProtection="1">
      <alignment horizontal="center" vertical="center" wrapText="1"/>
    </xf>
    <xf numFmtId="0" fontId="2" fillId="0" borderId="35" xfId="2" applyFont="1" applyBorder="1" applyAlignment="1" applyProtection="1">
      <alignment horizontal="center" vertical="center" wrapText="1"/>
    </xf>
    <xf numFmtId="166" fontId="0" fillId="2" borderId="9" xfId="0" applyNumberFormat="1" applyFill="1" applyBorder="1" applyAlignment="1" applyProtection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2" borderId="33" xfId="2" applyFont="1" applyFill="1" applyBorder="1" applyAlignment="1" applyProtection="1">
      <alignment horizontal="center" vertical="center" textRotation="90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3" fillId="2" borderId="12" xfId="2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2 2" xfId="3"/>
    <cellStyle name="Финансовый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C7431347B90E72ABB07B8E11B8F048FFD7226D557DCD9041A572E52344RCsCK" TargetMode="External"/><Relationship Id="rId1" Type="http://schemas.openxmlformats.org/officeDocument/2006/relationships/hyperlink" Target="consultantplus://offline/ref=C7431347B90E72ABB07B8E11B8F048FFD72368547ACB9041A572E52344RCsC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C7431347B90E72ABB07B8E11B8F048FFD7236A577DCD9041A572E52344RCsCK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opLeftCell="A16" zoomScale="59" zoomScaleNormal="59" workbookViewId="0">
      <selection activeCell="A28" sqref="A28:H28"/>
    </sheetView>
  </sheetViews>
  <sheetFormatPr defaultRowHeight="15" x14ac:dyDescent="0.25"/>
  <cols>
    <col min="4" max="4" width="54.5703125" customWidth="1"/>
    <col min="5" max="5" width="35.140625" customWidth="1"/>
    <col min="7" max="7" width="8.28515625" customWidth="1"/>
    <col min="17" max="17" width="15.140625" customWidth="1"/>
    <col min="18" max="18" width="5.28515625" customWidth="1"/>
    <col min="20" max="20" width="2.5703125" customWidth="1"/>
    <col min="21" max="21" width="6.140625" customWidth="1"/>
  </cols>
  <sheetData>
    <row r="1" spans="1:21" ht="15.75" x14ac:dyDescent="0.25"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5"/>
      <c r="P1" s="5"/>
      <c r="Q1" s="318" t="s">
        <v>19</v>
      </c>
      <c r="R1" s="318"/>
      <c r="S1" s="318"/>
      <c r="T1" s="318"/>
      <c r="U1" s="318"/>
    </row>
    <row r="2" spans="1:21" x14ac:dyDescent="0.25"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6"/>
      <c r="P2" s="6"/>
      <c r="Q2" s="6"/>
    </row>
    <row r="3" spans="1:21" x14ac:dyDescent="0.25"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7"/>
      <c r="P3" s="7"/>
      <c r="Q3" s="7"/>
    </row>
    <row r="4" spans="1:21" s="8" customFormat="1" ht="23.25" x14ac:dyDescent="0.35">
      <c r="D4" s="9"/>
      <c r="E4" s="9"/>
      <c r="F4" s="9"/>
      <c r="G4" s="10"/>
      <c r="H4" s="10"/>
      <c r="J4" s="9"/>
      <c r="K4" s="9"/>
      <c r="L4" s="9"/>
      <c r="M4" s="9"/>
      <c r="N4" s="9"/>
      <c r="O4" s="321" t="s">
        <v>20</v>
      </c>
      <c r="P4" s="321"/>
      <c r="Q4" s="321"/>
      <c r="R4" s="321"/>
      <c r="S4" s="321"/>
      <c r="T4" s="321"/>
      <c r="U4" s="321"/>
    </row>
    <row r="5" spans="1:21" s="8" customFormat="1" ht="21" x14ac:dyDescent="0.3">
      <c r="D5" s="9"/>
      <c r="E5" s="9"/>
      <c r="F5" s="9"/>
      <c r="G5" s="10"/>
      <c r="H5" s="10"/>
      <c r="J5" s="11"/>
      <c r="K5" s="11"/>
      <c r="L5" s="11"/>
      <c r="M5" s="11"/>
      <c r="N5" s="322" t="s">
        <v>315</v>
      </c>
      <c r="O5" s="322"/>
      <c r="P5" s="322"/>
      <c r="Q5" s="322"/>
      <c r="R5" s="322"/>
      <c r="S5" s="322"/>
      <c r="T5" s="322"/>
      <c r="U5" s="322"/>
    </row>
    <row r="6" spans="1:21" s="8" customFormat="1" ht="18.75" x14ac:dyDescent="0.3">
      <c r="D6" s="9"/>
      <c r="E6" s="9"/>
      <c r="F6" s="9"/>
      <c r="G6" s="10"/>
      <c r="H6" s="10"/>
      <c r="I6" s="12"/>
      <c r="J6" s="13"/>
      <c r="K6" s="13"/>
      <c r="L6" s="13"/>
      <c r="M6" s="13"/>
      <c r="N6" s="13"/>
      <c r="O6" s="356" t="s">
        <v>21</v>
      </c>
      <c r="P6" s="356"/>
      <c r="Q6" s="356"/>
      <c r="R6" s="356"/>
      <c r="S6" s="356"/>
      <c r="T6" s="356"/>
      <c r="U6" s="356"/>
    </row>
    <row r="7" spans="1:21" x14ac:dyDescent="0.25">
      <c r="D7" s="14"/>
      <c r="E7" s="14"/>
      <c r="F7" s="14"/>
      <c r="I7" s="12"/>
      <c r="J7" s="15"/>
      <c r="K7" s="15"/>
      <c r="L7" s="15"/>
      <c r="M7" s="15"/>
      <c r="N7" s="15"/>
      <c r="O7" s="357"/>
      <c r="P7" s="357"/>
      <c r="Q7" s="357"/>
      <c r="R7" s="357"/>
      <c r="S7" s="357"/>
      <c r="T7" s="357"/>
      <c r="U7" s="357"/>
    </row>
    <row r="8" spans="1:21" x14ac:dyDescent="0.25">
      <c r="D8" s="16"/>
      <c r="E8" s="16"/>
      <c r="F8" s="16"/>
      <c r="I8" s="12"/>
      <c r="J8" s="12"/>
      <c r="K8" s="12"/>
      <c r="L8" s="12"/>
      <c r="M8" s="12"/>
      <c r="N8" s="12"/>
      <c r="O8" s="206"/>
      <c r="P8" s="206"/>
      <c r="Q8" s="206"/>
      <c r="R8" s="12"/>
      <c r="S8" s="12"/>
      <c r="T8" s="12"/>
      <c r="U8" s="12"/>
    </row>
    <row r="9" spans="1:21" x14ac:dyDescent="0.25">
      <c r="D9" s="16"/>
      <c r="E9" s="16"/>
      <c r="F9" s="16"/>
      <c r="I9" s="12"/>
      <c r="J9" s="12"/>
      <c r="K9" s="12"/>
      <c r="L9" s="12"/>
      <c r="M9" s="12"/>
      <c r="N9" s="358" t="s">
        <v>316</v>
      </c>
      <c r="O9" s="358"/>
      <c r="P9" s="358"/>
      <c r="Q9" s="358"/>
      <c r="R9" s="358"/>
      <c r="S9" s="358"/>
      <c r="T9" s="358"/>
      <c r="U9" s="358"/>
    </row>
    <row r="10" spans="1:21" x14ac:dyDescent="0.25">
      <c r="D10" s="17"/>
      <c r="E10" s="17"/>
      <c r="F10" s="17"/>
      <c r="I10" s="12"/>
      <c r="J10" s="18"/>
      <c r="K10" s="18"/>
      <c r="L10" s="18"/>
      <c r="M10" s="18"/>
      <c r="N10" s="18"/>
      <c r="O10" s="325" t="s">
        <v>22</v>
      </c>
      <c r="P10" s="325"/>
      <c r="Q10" s="325"/>
      <c r="R10" s="325"/>
      <c r="S10" s="325"/>
      <c r="T10" s="325"/>
      <c r="U10" s="325"/>
    </row>
    <row r="11" spans="1:21" ht="18.75" x14ac:dyDescent="0.3">
      <c r="D11" s="17"/>
      <c r="E11" s="17"/>
      <c r="F11" s="17"/>
      <c r="I11" s="326" t="s">
        <v>508</v>
      </c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</row>
    <row r="12" spans="1:21" ht="26.25" x14ac:dyDescent="0.4">
      <c r="A12" s="327" t="s">
        <v>23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</row>
    <row r="13" spans="1:21" ht="26.25" x14ac:dyDescent="0.4">
      <c r="A13" s="327" t="s">
        <v>479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</row>
    <row r="14" spans="1:21" ht="23.25" x14ac:dyDescent="0.35">
      <c r="A14" s="19"/>
      <c r="B14" s="19"/>
      <c r="C14" s="19"/>
      <c r="D14" s="20"/>
      <c r="E14" s="20"/>
      <c r="F14" s="20"/>
      <c r="G14" s="19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19"/>
      <c r="S14" s="19"/>
      <c r="T14" s="19"/>
      <c r="U14" s="19"/>
    </row>
    <row r="15" spans="1:21" ht="23.25" x14ac:dyDescent="0.35">
      <c r="A15" s="328" t="s">
        <v>510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</row>
    <row r="16" spans="1:21" ht="15.75" x14ac:dyDescent="0.25">
      <c r="D16" s="17"/>
      <c r="E16" s="17"/>
      <c r="F16" s="332" t="s">
        <v>66</v>
      </c>
      <c r="G16" s="332"/>
      <c r="H16" s="332"/>
      <c r="I16" s="332"/>
      <c r="J16" s="332"/>
      <c r="K16" s="22"/>
      <c r="L16" s="22"/>
      <c r="M16" s="22"/>
      <c r="N16" s="22"/>
      <c r="O16" s="22"/>
      <c r="P16" s="22"/>
      <c r="Q16" s="22"/>
      <c r="S16" s="16" t="s">
        <v>57</v>
      </c>
    </row>
    <row r="17" spans="1:22" ht="65.25" customHeight="1" x14ac:dyDescent="0.35">
      <c r="A17" s="329" t="s">
        <v>87</v>
      </c>
      <c r="B17" s="329"/>
      <c r="C17" s="329"/>
      <c r="D17" s="329"/>
      <c r="E17" s="330" t="s">
        <v>317</v>
      </c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1"/>
      <c r="Q17" s="314" t="s">
        <v>58</v>
      </c>
      <c r="R17" s="314"/>
      <c r="S17" s="315"/>
      <c r="T17" s="315"/>
      <c r="U17" s="315"/>
    </row>
    <row r="18" spans="1:22" ht="25.5" customHeight="1" x14ac:dyDescent="0.35">
      <c r="A18" s="329" t="s">
        <v>59</v>
      </c>
      <c r="B18" s="333"/>
      <c r="C18" s="333"/>
      <c r="D18" s="333"/>
      <c r="E18" s="323" t="s">
        <v>318</v>
      </c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4"/>
      <c r="Q18" s="314"/>
      <c r="R18" s="314"/>
      <c r="S18" s="315"/>
      <c r="T18" s="315"/>
      <c r="U18" s="315"/>
    </row>
    <row r="19" spans="1:22" ht="25.5" customHeight="1" x14ac:dyDescent="0.35">
      <c r="A19" s="329" t="s">
        <v>60</v>
      </c>
      <c r="B19" s="333"/>
      <c r="C19" s="333"/>
      <c r="D19" s="333"/>
      <c r="E19" s="323" t="s">
        <v>319</v>
      </c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4"/>
      <c r="Q19" s="314"/>
      <c r="R19" s="314"/>
      <c r="S19" s="315"/>
      <c r="T19" s="315"/>
      <c r="U19" s="315"/>
    </row>
    <row r="20" spans="1:22" ht="63" customHeight="1" x14ac:dyDescent="0.35">
      <c r="A20" s="329" t="s">
        <v>61</v>
      </c>
      <c r="B20" s="333"/>
      <c r="C20" s="333"/>
      <c r="D20" s="33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4"/>
      <c r="Q20" s="314" t="s">
        <v>58</v>
      </c>
      <c r="R20" s="314"/>
      <c r="S20" s="349"/>
      <c r="T20" s="350"/>
      <c r="U20" s="351"/>
    </row>
    <row r="21" spans="1:22" ht="15" customHeight="1" x14ac:dyDescent="0.25">
      <c r="A21" s="329" t="s">
        <v>24</v>
      </c>
      <c r="B21" s="329"/>
      <c r="C21" s="329"/>
      <c r="D21" s="329"/>
      <c r="E21" s="352" t="s">
        <v>320</v>
      </c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3"/>
      <c r="Q21" s="334"/>
      <c r="R21" s="335"/>
      <c r="S21" s="340"/>
      <c r="T21" s="341"/>
      <c r="U21" s="342"/>
    </row>
    <row r="22" spans="1:22" ht="6.75" customHeight="1" x14ac:dyDescent="0.25">
      <c r="A22" s="329"/>
      <c r="B22" s="329"/>
      <c r="C22" s="329"/>
      <c r="D22" s="329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5"/>
      <c r="Q22" s="336"/>
      <c r="R22" s="337"/>
      <c r="S22" s="343"/>
      <c r="T22" s="344"/>
      <c r="U22" s="345"/>
    </row>
    <row r="23" spans="1:22" ht="8.25" customHeight="1" x14ac:dyDescent="0.25">
      <c r="A23" s="329"/>
      <c r="B23" s="329"/>
      <c r="C23" s="329"/>
      <c r="D23" s="329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5"/>
      <c r="Q23" s="336"/>
      <c r="R23" s="337"/>
      <c r="S23" s="343"/>
      <c r="T23" s="344"/>
      <c r="U23" s="345"/>
    </row>
    <row r="24" spans="1:22" ht="25.5" customHeight="1" x14ac:dyDescent="0.25">
      <c r="A24" s="329"/>
      <c r="B24" s="329"/>
      <c r="C24" s="329"/>
      <c r="D24" s="329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1"/>
      <c r="Q24" s="338"/>
      <c r="R24" s="339"/>
      <c r="S24" s="346"/>
      <c r="T24" s="347"/>
      <c r="U24" s="348"/>
    </row>
    <row r="25" spans="1:22" ht="21" x14ac:dyDescent="0.35">
      <c r="A25" s="301" t="s">
        <v>25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14" t="s">
        <v>26</v>
      </c>
      <c r="R25" s="314"/>
      <c r="S25" s="315">
        <v>383</v>
      </c>
      <c r="T25" s="315"/>
      <c r="U25" s="315"/>
    </row>
    <row r="26" spans="1:22" ht="15.75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5"/>
      <c r="S26" s="25"/>
      <c r="T26" s="25"/>
      <c r="U26" s="25"/>
      <c r="V26" s="26"/>
    </row>
    <row r="27" spans="1:22" ht="21" x14ac:dyDescent="0.35">
      <c r="A27" s="304" t="s">
        <v>27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24"/>
      <c r="R27" s="25"/>
      <c r="S27" s="25"/>
      <c r="T27" s="25"/>
      <c r="U27" s="25"/>
      <c r="V27" s="26"/>
    </row>
    <row r="28" spans="1:22" ht="95.25" customHeight="1" x14ac:dyDescent="0.3">
      <c r="A28" s="301" t="s">
        <v>28</v>
      </c>
      <c r="B28" s="301"/>
      <c r="C28" s="301"/>
      <c r="D28" s="301"/>
      <c r="E28" s="301"/>
      <c r="F28" s="301"/>
      <c r="G28" s="301"/>
      <c r="H28" s="301"/>
      <c r="I28" s="316" t="s">
        <v>321</v>
      </c>
      <c r="J28" s="316"/>
      <c r="K28" s="316"/>
      <c r="L28" s="316"/>
      <c r="M28" s="316"/>
      <c r="N28" s="316"/>
      <c r="O28" s="316"/>
      <c r="P28" s="23"/>
      <c r="Q28" s="24"/>
      <c r="R28" s="25"/>
      <c r="S28" s="25"/>
      <c r="T28" s="25"/>
      <c r="U28" s="25"/>
      <c r="V28" s="26"/>
    </row>
    <row r="29" spans="1:22" ht="48.75" customHeight="1" x14ac:dyDescent="0.3">
      <c r="A29" s="301" t="s">
        <v>29</v>
      </c>
      <c r="B29" s="301"/>
      <c r="C29" s="301"/>
      <c r="D29" s="301"/>
      <c r="E29" s="301"/>
      <c r="F29" s="301"/>
      <c r="G29" s="301"/>
      <c r="H29" s="301"/>
      <c r="I29" s="310" t="s">
        <v>322</v>
      </c>
      <c r="J29" s="307"/>
      <c r="K29" s="307"/>
      <c r="L29" s="307"/>
      <c r="M29" s="307"/>
      <c r="N29" s="307"/>
      <c r="O29" s="307"/>
      <c r="P29" s="23"/>
      <c r="Q29" s="24"/>
      <c r="R29" s="25"/>
      <c r="S29" s="25"/>
      <c r="T29" s="25"/>
      <c r="U29" s="25"/>
      <c r="V29" s="26"/>
    </row>
    <row r="30" spans="1:22" ht="69.75" customHeight="1" x14ac:dyDescent="0.3">
      <c r="A30" s="311" t="s">
        <v>62</v>
      </c>
      <c r="B30" s="311"/>
      <c r="C30" s="311"/>
      <c r="D30" s="311"/>
      <c r="E30" s="311"/>
      <c r="F30" s="311"/>
      <c r="G30" s="311"/>
      <c r="H30" s="311"/>
      <c r="I30" s="312" t="s">
        <v>323</v>
      </c>
      <c r="J30" s="312"/>
      <c r="K30" s="312"/>
      <c r="L30" s="312"/>
      <c r="M30" s="312"/>
      <c r="N30" s="312"/>
      <c r="O30" s="312"/>
      <c r="P30" s="23"/>
      <c r="Q30" s="24"/>
      <c r="R30" s="25"/>
      <c r="S30" s="25"/>
      <c r="T30" s="25"/>
      <c r="U30" s="25"/>
      <c r="V30" s="26"/>
    </row>
    <row r="31" spans="1:22" ht="20.25" x14ac:dyDescent="0.3">
      <c r="A31" s="301" t="s">
        <v>30</v>
      </c>
      <c r="B31" s="301"/>
      <c r="C31" s="301"/>
      <c r="D31" s="301"/>
      <c r="E31" s="301"/>
      <c r="F31" s="301"/>
      <c r="G31" s="301"/>
      <c r="H31" s="301"/>
      <c r="I31" s="313" t="s">
        <v>324</v>
      </c>
      <c r="J31" s="313"/>
      <c r="K31" s="313"/>
      <c r="L31" s="313"/>
      <c r="M31" s="313"/>
      <c r="N31" s="313"/>
      <c r="O31" s="313"/>
      <c r="P31" s="23"/>
      <c r="Q31" s="24"/>
      <c r="R31" s="25"/>
      <c r="S31" s="25"/>
      <c r="T31" s="25"/>
      <c r="U31" s="25"/>
      <c r="V31" s="26"/>
    </row>
    <row r="32" spans="1:22" ht="20.25" x14ac:dyDescent="0.3">
      <c r="A32" s="301" t="s">
        <v>63</v>
      </c>
      <c r="B32" s="301"/>
      <c r="C32" s="301"/>
      <c r="D32" s="301"/>
      <c r="E32" s="301"/>
      <c r="F32" s="301"/>
      <c r="G32" s="301"/>
      <c r="H32" s="301"/>
      <c r="I32" s="302">
        <v>33225519.649999999</v>
      </c>
      <c r="J32" s="302"/>
      <c r="K32" s="302"/>
      <c r="L32" s="302"/>
      <c r="M32" s="302"/>
      <c r="N32" s="302"/>
      <c r="O32" s="302"/>
      <c r="P32" s="23"/>
      <c r="Q32" s="24"/>
      <c r="R32" s="25"/>
      <c r="S32" s="25"/>
      <c r="T32" s="25"/>
      <c r="U32" s="25"/>
      <c r="V32" s="26"/>
    </row>
    <row r="33" spans="1:22" ht="20.25" x14ac:dyDescent="0.3">
      <c r="A33" s="301" t="s">
        <v>64</v>
      </c>
      <c r="B33" s="301"/>
      <c r="C33" s="301"/>
      <c r="D33" s="301"/>
      <c r="E33" s="301"/>
      <c r="F33" s="301"/>
      <c r="G33" s="301"/>
      <c r="H33" s="301"/>
      <c r="I33" s="307">
        <v>26872338.280000001</v>
      </c>
      <c r="J33" s="307"/>
      <c r="K33" s="307"/>
      <c r="L33" s="307"/>
      <c r="M33" s="307"/>
      <c r="N33" s="307"/>
      <c r="O33" s="307"/>
      <c r="P33" s="23"/>
      <c r="Q33" s="24"/>
      <c r="R33" s="25"/>
      <c r="S33" s="25"/>
      <c r="T33" s="25"/>
      <c r="U33" s="25"/>
      <c r="V33" s="26"/>
    </row>
    <row r="34" spans="1:22" ht="21" x14ac:dyDescent="0.35">
      <c r="A34" s="303" t="s">
        <v>54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24"/>
      <c r="R34" s="25"/>
      <c r="S34" s="25"/>
      <c r="T34" s="25"/>
      <c r="U34" s="25"/>
      <c r="V34" s="26"/>
    </row>
    <row r="35" spans="1:22" ht="18.75" x14ac:dyDescent="0.3">
      <c r="A35" s="23"/>
      <c r="B35" s="23"/>
      <c r="C35" s="23"/>
      <c r="D35" s="23"/>
      <c r="E35" s="28" t="s">
        <v>471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25"/>
      <c r="S35" s="25"/>
      <c r="T35" s="25"/>
      <c r="U35" s="25"/>
      <c r="V35" s="26"/>
    </row>
    <row r="36" spans="1:22" ht="15.75" x14ac:dyDescent="0.25">
      <c r="A36" s="23"/>
      <c r="B36" s="23"/>
      <c r="C36" s="23"/>
      <c r="D36" s="23"/>
      <c r="E36" s="23" t="s">
        <v>67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46"/>
      <c r="S36" s="46"/>
      <c r="T36" s="46"/>
      <c r="U36" s="46"/>
      <c r="V36" s="26"/>
    </row>
    <row r="37" spans="1:22" ht="15.75" x14ac:dyDescent="0.25">
      <c r="A37" s="305" t="s">
        <v>0</v>
      </c>
      <c r="B37" s="305" t="s">
        <v>31</v>
      </c>
      <c r="C37" s="305"/>
      <c r="D37" s="305"/>
      <c r="E37" s="305"/>
      <c r="F37" s="308" t="s">
        <v>32</v>
      </c>
      <c r="G37" s="309"/>
      <c r="H37" s="47"/>
      <c r="I37" s="47"/>
      <c r="J37" s="47"/>
      <c r="K37" s="47"/>
      <c r="P37" s="23"/>
      <c r="Q37" s="24"/>
      <c r="R37" s="25"/>
      <c r="S37" s="25"/>
      <c r="T37" s="25"/>
      <c r="U37" s="25"/>
      <c r="V37" s="26"/>
    </row>
    <row r="38" spans="1:22" ht="15.75" x14ac:dyDescent="0.25">
      <c r="A38" s="305"/>
      <c r="B38" s="305"/>
      <c r="C38" s="305"/>
      <c r="D38" s="305"/>
      <c r="E38" s="305"/>
      <c r="F38" s="309"/>
      <c r="G38" s="309"/>
      <c r="H38" s="306"/>
      <c r="I38" s="306"/>
      <c r="J38" s="306"/>
      <c r="K38" s="306"/>
      <c r="P38" s="23"/>
      <c r="Q38" s="24"/>
      <c r="R38" s="25"/>
      <c r="S38" s="25"/>
      <c r="T38" s="25"/>
      <c r="U38" s="25"/>
      <c r="V38" s="26"/>
    </row>
    <row r="39" spans="1:22" s="8" customFormat="1" ht="20.25" x14ac:dyDescent="0.3">
      <c r="A39" s="50" t="s">
        <v>75</v>
      </c>
      <c r="B39" s="294" t="s">
        <v>33</v>
      </c>
      <c r="C39" s="294"/>
      <c r="D39" s="294"/>
      <c r="E39" s="294"/>
      <c r="F39" s="296">
        <v>242867.9</v>
      </c>
      <c r="G39" s="297"/>
      <c r="H39" s="299"/>
      <c r="I39" s="299"/>
      <c r="J39" s="299"/>
      <c r="K39" s="299"/>
      <c r="L39" s="27"/>
      <c r="M39" s="27"/>
      <c r="N39" s="27"/>
      <c r="O39" s="28"/>
      <c r="P39" s="28"/>
      <c r="Q39" s="27"/>
      <c r="R39" s="29"/>
      <c r="S39" s="29"/>
      <c r="T39" s="29"/>
      <c r="U39" s="29"/>
      <c r="V39" s="30"/>
    </row>
    <row r="40" spans="1:22" s="8" customFormat="1" ht="20.25" x14ac:dyDescent="0.3">
      <c r="A40" s="50" t="s">
        <v>76</v>
      </c>
      <c r="B40" s="294" t="s">
        <v>34</v>
      </c>
      <c r="C40" s="294"/>
      <c r="D40" s="294"/>
      <c r="E40" s="294"/>
      <c r="F40" s="296">
        <v>209642.4</v>
      </c>
      <c r="G40" s="297"/>
      <c r="H40" s="299"/>
      <c r="I40" s="299"/>
      <c r="J40" s="299"/>
      <c r="K40" s="299"/>
      <c r="L40" s="27"/>
      <c r="M40" s="27"/>
      <c r="N40" s="27"/>
      <c r="O40" s="28"/>
      <c r="P40" s="28"/>
      <c r="Q40" s="27"/>
      <c r="R40" s="29"/>
      <c r="S40" s="29"/>
      <c r="T40" s="29"/>
      <c r="U40" s="29"/>
      <c r="V40" s="30"/>
    </row>
    <row r="41" spans="1:22" s="8" customFormat="1" ht="20.25" x14ac:dyDescent="0.3">
      <c r="A41" s="50"/>
      <c r="B41" s="294" t="s">
        <v>35</v>
      </c>
      <c r="C41" s="294"/>
      <c r="D41" s="294"/>
      <c r="E41" s="294"/>
      <c r="F41" s="296">
        <v>188783.3</v>
      </c>
      <c r="G41" s="297"/>
      <c r="H41" s="299"/>
      <c r="I41" s="299"/>
      <c r="J41" s="299"/>
      <c r="K41" s="299"/>
      <c r="L41" s="27"/>
      <c r="M41" s="27"/>
      <c r="N41" s="27"/>
      <c r="O41" s="28"/>
      <c r="P41" s="28"/>
      <c r="Q41" s="27"/>
      <c r="R41" s="29"/>
      <c r="S41" s="29"/>
      <c r="T41" s="29"/>
      <c r="U41" s="29"/>
      <c r="V41" s="30"/>
    </row>
    <row r="42" spans="1:22" s="8" customFormat="1" ht="20.25" x14ac:dyDescent="0.3">
      <c r="A42" s="50" t="s">
        <v>77</v>
      </c>
      <c r="B42" s="294" t="s">
        <v>36</v>
      </c>
      <c r="C42" s="294"/>
      <c r="D42" s="294"/>
      <c r="E42" s="294"/>
      <c r="F42" s="296">
        <v>26872.3</v>
      </c>
      <c r="G42" s="297"/>
      <c r="H42" s="299"/>
      <c r="I42" s="299"/>
      <c r="J42" s="299"/>
      <c r="K42" s="299"/>
      <c r="L42" s="29"/>
      <c r="M42" s="29"/>
      <c r="N42" s="29"/>
      <c r="O42" s="28"/>
      <c r="P42" s="28"/>
      <c r="Q42" s="27"/>
      <c r="R42" s="29"/>
      <c r="S42" s="29"/>
      <c r="T42" s="29"/>
      <c r="U42" s="29"/>
      <c r="V42" s="30"/>
    </row>
    <row r="43" spans="1:22" s="8" customFormat="1" ht="20.25" x14ac:dyDescent="0.3">
      <c r="A43" s="50"/>
      <c r="B43" s="294" t="s">
        <v>35</v>
      </c>
      <c r="C43" s="294"/>
      <c r="D43" s="294"/>
      <c r="E43" s="294"/>
      <c r="F43" s="296">
        <v>17726.099999999999</v>
      </c>
      <c r="G43" s="297"/>
      <c r="H43" s="299"/>
      <c r="I43" s="299"/>
      <c r="J43" s="299"/>
      <c r="K43" s="299"/>
      <c r="L43" s="29"/>
      <c r="M43" s="29"/>
      <c r="N43" s="29"/>
      <c r="O43" s="28"/>
      <c r="P43" s="28"/>
      <c r="Q43" s="27"/>
      <c r="R43" s="29"/>
      <c r="S43" s="29"/>
      <c r="T43" s="29"/>
      <c r="U43" s="29"/>
      <c r="V43" s="30"/>
    </row>
    <row r="44" spans="1:22" s="8" customFormat="1" ht="20.25" x14ac:dyDescent="0.3">
      <c r="A44" s="50" t="s">
        <v>78</v>
      </c>
      <c r="B44" s="294" t="s">
        <v>37</v>
      </c>
      <c r="C44" s="294"/>
      <c r="D44" s="294"/>
      <c r="E44" s="294"/>
      <c r="F44" s="296">
        <v>2512.6999999999998</v>
      </c>
      <c r="G44" s="297"/>
      <c r="H44" s="299"/>
      <c r="I44" s="299"/>
      <c r="J44" s="299"/>
      <c r="K44" s="299"/>
      <c r="L44" s="29"/>
      <c r="M44" s="29"/>
      <c r="N44" s="29"/>
      <c r="O44" s="28"/>
      <c r="P44" s="28"/>
      <c r="Q44" s="27"/>
      <c r="R44" s="29"/>
      <c r="S44" s="29"/>
      <c r="T44" s="29"/>
      <c r="U44" s="29"/>
      <c r="V44" s="30"/>
    </row>
    <row r="45" spans="1:22" s="8" customFormat="1" ht="22.5" customHeight="1" x14ac:dyDescent="0.3">
      <c r="A45" s="50" t="s">
        <v>79</v>
      </c>
      <c r="B45" s="294" t="s">
        <v>68</v>
      </c>
      <c r="C45" s="294"/>
      <c r="D45" s="294"/>
      <c r="E45" s="294"/>
      <c r="F45" s="296">
        <v>2512.6999999999998</v>
      </c>
      <c r="G45" s="297"/>
      <c r="H45" s="29"/>
      <c r="I45" s="29"/>
      <c r="J45" s="29"/>
      <c r="K45" s="29"/>
      <c r="L45" s="29"/>
      <c r="M45" s="29"/>
      <c r="N45" s="29"/>
      <c r="O45" s="28"/>
      <c r="P45" s="28"/>
      <c r="Q45" s="27"/>
      <c r="R45" s="29"/>
      <c r="S45" s="29"/>
      <c r="T45" s="29"/>
      <c r="U45" s="29"/>
      <c r="V45" s="30"/>
    </row>
    <row r="46" spans="1:22" s="8" customFormat="1" ht="18.75" customHeight="1" x14ac:dyDescent="0.3">
      <c r="A46" s="50"/>
      <c r="B46" s="294" t="s">
        <v>69</v>
      </c>
      <c r="C46" s="294"/>
      <c r="D46" s="294"/>
      <c r="E46" s="294"/>
      <c r="F46" s="296">
        <v>2512.6999999999998</v>
      </c>
      <c r="G46" s="297"/>
      <c r="H46" s="29"/>
      <c r="I46" s="29"/>
      <c r="J46" s="29"/>
      <c r="K46" s="29"/>
      <c r="L46" s="29"/>
      <c r="M46" s="29"/>
      <c r="N46" s="29"/>
      <c r="O46" s="28"/>
      <c r="P46" s="28"/>
      <c r="Q46" s="27"/>
      <c r="R46" s="29"/>
      <c r="S46" s="29"/>
      <c r="T46" s="29"/>
      <c r="U46" s="29"/>
      <c r="V46" s="30"/>
    </row>
    <row r="47" spans="1:22" s="8" customFormat="1" ht="18.75" customHeight="1" x14ac:dyDescent="0.3">
      <c r="A47" s="50"/>
      <c r="B47" s="294" t="s">
        <v>70</v>
      </c>
      <c r="C47" s="294"/>
      <c r="D47" s="294"/>
      <c r="E47" s="294"/>
      <c r="F47" s="298"/>
      <c r="G47" s="298"/>
      <c r="H47" s="29"/>
      <c r="I47" s="29"/>
      <c r="J47" s="29"/>
      <c r="K47" s="29"/>
      <c r="L47" s="29"/>
      <c r="M47" s="29"/>
      <c r="N47" s="29"/>
      <c r="O47" s="28"/>
      <c r="P47" s="28"/>
      <c r="Q47" s="27"/>
      <c r="R47" s="29"/>
      <c r="S47" s="29"/>
      <c r="T47" s="29"/>
      <c r="U47" s="29"/>
      <c r="V47" s="30"/>
    </row>
    <row r="48" spans="1:22" s="8" customFormat="1" ht="20.25" x14ac:dyDescent="0.3">
      <c r="A48" s="50" t="s">
        <v>80</v>
      </c>
      <c r="B48" s="294" t="s">
        <v>71</v>
      </c>
      <c r="C48" s="294"/>
      <c r="D48" s="294"/>
      <c r="E48" s="294"/>
      <c r="F48" s="298"/>
      <c r="G48" s="298"/>
      <c r="H48" s="29"/>
      <c r="I48" s="29"/>
      <c r="J48" s="29"/>
      <c r="K48" s="29"/>
      <c r="L48" s="29"/>
      <c r="M48" s="29"/>
      <c r="N48" s="29"/>
      <c r="O48" s="28"/>
      <c r="P48" s="28"/>
      <c r="Q48" s="27"/>
      <c r="R48" s="29"/>
      <c r="S48" s="29"/>
      <c r="T48" s="29"/>
      <c r="U48" s="29"/>
      <c r="V48" s="30"/>
    </row>
    <row r="49" spans="1:22" s="8" customFormat="1" ht="20.25" x14ac:dyDescent="0.3">
      <c r="A49" s="50" t="s">
        <v>81</v>
      </c>
      <c r="B49" s="294" t="s">
        <v>83</v>
      </c>
      <c r="C49" s="294"/>
      <c r="D49" s="294"/>
      <c r="E49" s="294"/>
      <c r="F49" s="298"/>
      <c r="G49" s="298"/>
      <c r="H49" s="300"/>
      <c r="I49" s="300"/>
      <c r="J49" s="300"/>
      <c r="K49" s="300"/>
      <c r="L49" s="29"/>
      <c r="M49" s="29"/>
      <c r="N49" s="29"/>
      <c r="O49" s="28"/>
      <c r="P49" s="28"/>
      <c r="Q49" s="27"/>
      <c r="R49" s="29"/>
      <c r="S49" s="29"/>
      <c r="T49" s="29"/>
      <c r="U49" s="29"/>
      <c r="V49" s="30"/>
    </row>
    <row r="50" spans="1:22" s="8" customFormat="1" ht="20.25" x14ac:dyDescent="0.3">
      <c r="A50" s="50" t="s">
        <v>82</v>
      </c>
      <c r="B50" s="294" t="s">
        <v>38</v>
      </c>
      <c r="C50" s="294"/>
      <c r="D50" s="294"/>
      <c r="E50" s="294"/>
      <c r="F50" s="298"/>
      <c r="G50" s="298"/>
      <c r="H50" s="299"/>
      <c r="I50" s="299"/>
      <c r="J50" s="299"/>
      <c r="K50" s="299"/>
      <c r="L50" s="29"/>
      <c r="M50" s="29"/>
      <c r="N50" s="29"/>
      <c r="O50" s="28"/>
      <c r="P50" s="28"/>
      <c r="Q50" s="27"/>
      <c r="R50" s="29"/>
      <c r="S50" s="29"/>
      <c r="T50" s="29"/>
      <c r="U50" s="29"/>
      <c r="V50" s="30"/>
    </row>
    <row r="51" spans="1:22" s="8" customFormat="1" ht="20.25" x14ac:dyDescent="0.3">
      <c r="A51" s="50" t="s">
        <v>84</v>
      </c>
      <c r="B51" s="294" t="s">
        <v>39</v>
      </c>
      <c r="C51" s="294"/>
      <c r="D51" s="294"/>
      <c r="E51" s="294"/>
      <c r="F51" s="295"/>
      <c r="G51" s="295"/>
      <c r="H51" s="299"/>
      <c r="I51" s="299"/>
      <c r="J51" s="299"/>
      <c r="K51" s="299"/>
      <c r="L51" s="29"/>
      <c r="M51" s="29"/>
      <c r="N51" s="29"/>
      <c r="O51" s="28"/>
      <c r="P51" s="28"/>
      <c r="Q51" s="27"/>
      <c r="R51" s="29"/>
      <c r="S51" s="29"/>
      <c r="T51" s="29"/>
      <c r="U51" s="29"/>
      <c r="V51" s="30"/>
    </row>
    <row r="52" spans="1:22" s="8" customFormat="1" ht="18.75" customHeight="1" x14ac:dyDescent="0.3">
      <c r="A52" s="50" t="s">
        <v>85</v>
      </c>
      <c r="B52" s="294" t="s">
        <v>72</v>
      </c>
      <c r="C52" s="294"/>
      <c r="D52" s="294"/>
      <c r="E52" s="294"/>
      <c r="F52" s="295"/>
      <c r="G52" s="295"/>
      <c r="H52" s="299"/>
      <c r="I52" s="299"/>
      <c r="J52" s="299"/>
      <c r="K52" s="299"/>
      <c r="L52" s="29"/>
      <c r="M52" s="29"/>
      <c r="N52" s="29"/>
      <c r="O52" s="28"/>
      <c r="P52" s="28"/>
      <c r="Q52" s="27"/>
      <c r="R52" s="29"/>
      <c r="S52" s="29"/>
      <c r="T52" s="29"/>
      <c r="U52" s="29"/>
      <c r="V52" s="30"/>
    </row>
    <row r="53" spans="1:22" ht="18.75" customHeight="1" x14ac:dyDescent="0.3">
      <c r="A53" s="51" t="s">
        <v>86</v>
      </c>
      <c r="B53" s="294" t="s">
        <v>73</v>
      </c>
      <c r="C53" s="294"/>
      <c r="D53" s="294"/>
      <c r="E53" s="294"/>
      <c r="F53" s="295"/>
      <c r="G53" s="295"/>
    </row>
    <row r="54" spans="1:22" ht="18.75" customHeight="1" x14ac:dyDescent="0.3">
      <c r="A54" s="51"/>
      <c r="B54" s="294" t="s">
        <v>74</v>
      </c>
      <c r="C54" s="294"/>
      <c r="D54" s="294"/>
      <c r="E54" s="294"/>
      <c r="F54" s="295"/>
      <c r="G54" s="295"/>
    </row>
  </sheetData>
  <mergeCells count="109">
    <mergeCell ref="A20:D20"/>
    <mergeCell ref="E20:P20"/>
    <mergeCell ref="Q20:R20"/>
    <mergeCell ref="Q21:R24"/>
    <mergeCell ref="S21:U24"/>
    <mergeCell ref="S20:U20"/>
    <mergeCell ref="A21:D24"/>
    <mergeCell ref="E21:P24"/>
    <mergeCell ref="O6:U6"/>
    <mergeCell ref="O7:U7"/>
    <mergeCell ref="N9:U9"/>
    <mergeCell ref="A18:D18"/>
    <mergeCell ref="A19:D19"/>
    <mergeCell ref="E1:N1"/>
    <mergeCell ref="Q1:U1"/>
    <mergeCell ref="E2:N2"/>
    <mergeCell ref="E3:N3"/>
    <mergeCell ref="O4:U4"/>
    <mergeCell ref="N5:U5"/>
    <mergeCell ref="Q18:R18"/>
    <mergeCell ref="S18:U18"/>
    <mergeCell ref="Q19:R19"/>
    <mergeCell ref="S19:U19"/>
    <mergeCell ref="E18:P18"/>
    <mergeCell ref="E19:P19"/>
    <mergeCell ref="O10:U10"/>
    <mergeCell ref="I11:U11"/>
    <mergeCell ref="A13:U13"/>
    <mergeCell ref="A15:U15"/>
    <mergeCell ref="A17:D17"/>
    <mergeCell ref="E17:P17"/>
    <mergeCell ref="Q17:R17"/>
    <mergeCell ref="S17:U17"/>
    <mergeCell ref="A12:U12"/>
    <mergeCell ref="F16:J16"/>
    <mergeCell ref="A29:H29"/>
    <mergeCell ref="I29:O29"/>
    <mergeCell ref="A30:H30"/>
    <mergeCell ref="I30:O30"/>
    <mergeCell ref="A31:H31"/>
    <mergeCell ref="I31:O31"/>
    <mergeCell ref="A25:P25"/>
    <mergeCell ref="Q25:R25"/>
    <mergeCell ref="S25:U25"/>
    <mergeCell ref="A27:P27"/>
    <mergeCell ref="A28:H28"/>
    <mergeCell ref="I28:O28"/>
    <mergeCell ref="B39:E39"/>
    <mergeCell ref="F39:G39"/>
    <mergeCell ref="H39:I39"/>
    <mergeCell ref="J39:K39"/>
    <mergeCell ref="B40:E40"/>
    <mergeCell ref="F40:G40"/>
    <mergeCell ref="H40:I40"/>
    <mergeCell ref="J40:K40"/>
    <mergeCell ref="A32:H32"/>
    <mergeCell ref="I32:O32"/>
    <mergeCell ref="A34:P34"/>
    <mergeCell ref="A37:A38"/>
    <mergeCell ref="B37:E38"/>
    <mergeCell ref="H38:I38"/>
    <mergeCell ref="J38:K38"/>
    <mergeCell ref="A33:H33"/>
    <mergeCell ref="I33:O33"/>
    <mergeCell ref="F37:G38"/>
    <mergeCell ref="F43:G43"/>
    <mergeCell ref="H43:I43"/>
    <mergeCell ref="J43:K43"/>
    <mergeCell ref="B44:E44"/>
    <mergeCell ref="F44:G44"/>
    <mergeCell ref="H44:I44"/>
    <mergeCell ref="J44:K44"/>
    <mergeCell ref="B45:E45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H51:I51"/>
    <mergeCell ref="J51:K51"/>
    <mergeCell ref="H50:I50"/>
    <mergeCell ref="J50:K50"/>
    <mergeCell ref="B52:E52"/>
    <mergeCell ref="F52:G52"/>
    <mergeCell ref="H52:I52"/>
    <mergeCell ref="J52:K52"/>
    <mergeCell ref="B49:E49"/>
    <mergeCell ref="F49:G49"/>
    <mergeCell ref="H49:I49"/>
    <mergeCell ref="J49:K49"/>
    <mergeCell ref="B50:E50"/>
    <mergeCell ref="F50:G50"/>
    <mergeCell ref="B53:E53"/>
    <mergeCell ref="F53:G53"/>
    <mergeCell ref="B54:E54"/>
    <mergeCell ref="F54:G54"/>
    <mergeCell ref="B48:E48"/>
    <mergeCell ref="F45:G45"/>
    <mergeCell ref="F46:G46"/>
    <mergeCell ref="F48:G48"/>
    <mergeCell ref="B47:E47"/>
    <mergeCell ref="F47:G47"/>
    <mergeCell ref="B46:E46"/>
    <mergeCell ref="B51:E51"/>
    <mergeCell ref="F51:G51"/>
  </mergeCells>
  <pageMargins left="0.43307086614173229" right="0.19685039370078741" top="0.31496062992125984" bottom="0.15748031496062992" header="0.19685039370078741" footer="0.19685039370078741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7" workbookViewId="0">
      <selection activeCell="F13" sqref="F13"/>
    </sheetView>
  </sheetViews>
  <sheetFormatPr defaultRowHeight="15" x14ac:dyDescent="0.25"/>
  <cols>
    <col min="1" max="1" width="6.42578125" customWidth="1"/>
    <col min="2" max="2" width="47.28515625" customWidth="1"/>
    <col min="3" max="3" width="13.85546875" customWidth="1"/>
    <col min="4" max="4" width="13.140625" customWidth="1"/>
  </cols>
  <sheetData>
    <row r="1" spans="1:5" ht="85.5" customHeight="1" x14ac:dyDescent="0.25">
      <c r="A1" s="81" t="s">
        <v>162</v>
      </c>
      <c r="B1" s="414" t="s">
        <v>163</v>
      </c>
      <c r="C1" s="408"/>
      <c r="D1" s="408"/>
    </row>
    <row r="2" spans="1:5" ht="15" customHeight="1" x14ac:dyDescent="0.25">
      <c r="A2" s="413" t="s">
        <v>352</v>
      </c>
      <c r="B2" s="408"/>
      <c r="C2" s="408"/>
      <c r="D2" s="408"/>
      <c r="E2" s="408"/>
    </row>
    <row r="3" spans="1:5" x14ac:dyDescent="0.25">
      <c r="A3" s="78"/>
    </row>
    <row r="4" spans="1:5" ht="51" x14ac:dyDescent="0.25">
      <c r="A4" s="70" t="s">
        <v>0</v>
      </c>
      <c r="B4" s="70" t="s">
        <v>164</v>
      </c>
      <c r="C4" s="70" t="s">
        <v>165</v>
      </c>
      <c r="D4" s="70" t="s">
        <v>232</v>
      </c>
    </row>
    <row r="5" spans="1:5" x14ac:dyDescent="0.25">
      <c r="A5" s="70">
        <v>1</v>
      </c>
      <c r="B5" s="70">
        <v>2</v>
      </c>
      <c r="C5" s="70">
        <v>3</v>
      </c>
      <c r="D5" s="70">
        <v>4</v>
      </c>
    </row>
    <row r="6" spans="1:5" ht="28.5" customHeight="1" x14ac:dyDescent="0.25">
      <c r="A6" s="70">
        <v>1</v>
      </c>
      <c r="B6" s="71" t="s">
        <v>166</v>
      </c>
      <c r="C6" s="70" t="s">
        <v>148</v>
      </c>
      <c r="D6" s="230"/>
    </row>
    <row r="7" spans="1:5" ht="15.75" customHeight="1" x14ac:dyDescent="0.25">
      <c r="A7" s="404" t="s">
        <v>76</v>
      </c>
      <c r="B7" s="71" t="s">
        <v>90</v>
      </c>
      <c r="C7" s="410">
        <f>'1.1'!J34</f>
        <v>21429109.789999999</v>
      </c>
      <c r="D7" s="420">
        <f>C7*22/100</f>
        <v>4714404.1537999995</v>
      </c>
    </row>
    <row r="8" spans="1:5" ht="18.75" customHeight="1" x14ac:dyDescent="0.25">
      <c r="A8" s="404"/>
      <c r="B8" s="71" t="s">
        <v>167</v>
      </c>
      <c r="C8" s="404"/>
      <c r="D8" s="420"/>
    </row>
    <row r="9" spans="1:5" ht="18" customHeight="1" x14ac:dyDescent="0.25">
      <c r="A9" s="70" t="s">
        <v>77</v>
      </c>
      <c r="B9" s="71" t="s">
        <v>168</v>
      </c>
      <c r="C9" s="70"/>
      <c r="D9" s="230"/>
    </row>
    <row r="10" spans="1:5" ht="42.75" customHeight="1" x14ac:dyDescent="0.25">
      <c r="A10" s="70" t="s">
        <v>153</v>
      </c>
      <c r="B10" s="71" t="s">
        <v>169</v>
      </c>
      <c r="C10" s="70"/>
      <c r="D10" s="230"/>
    </row>
    <row r="11" spans="1:5" ht="29.25" customHeight="1" x14ac:dyDescent="0.25">
      <c r="A11" s="70">
        <v>2</v>
      </c>
      <c r="B11" s="71" t="s">
        <v>170</v>
      </c>
      <c r="C11" s="70" t="s">
        <v>148</v>
      </c>
      <c r="D11" s="230"/>
    </row>
    <row r="12" spans="1:5" ht="18" customHeight="1" x14ac:dyDescent="0.25">
      <c r="A12" s="404" t="s">
        <v>79</v>
      </c>
      <c r="B12" s="71" t="s">
        <v>90</v>
      </c>
      <c r="C12" s="404">
        <f>C7</f>
        <v>21429109.789999999</v>
      </c>
      <c r="D12" s="420">
        <f>C12*2.9/100</f>
        <v>621444.18390999991</v>
      </c>
    </row>
    <row r="13" spans="1:5" ht="41.25" customHeight="1" x14ac:dyDescent="0.25">
      <c r="A13" s="404"/>
      <c r="B13" s="71" t="s">
        <v>171</v>
      </c>
      <c r="C13" s="404"/>
      <c r="D13" s="420"/>
    </row>
    <row r="14" spans="1:5" ht="45.75" customHeight="1" x14ac:dyDescent="0.25">
      <c r="A14" s="70" t="s">
        <v>80</v>
      </c>
      <c r="B14" s="71" t="s">
        <v>172</v>
      </c>
      <c r="C14" s="70"/>
      <c r="D14" s="230"/>
    </row>
    <row r="15" spans="1:5" ht="42" customHeight="1" x14ac:dyDescent="0.25">
      <c r="A15" s="70" t="s">
        <v>81</v>
      </c>
      <c r="B15" s="71" t="s">
        <v>173</v>
      </c>
      <c r="C15" s="70">
        <f>C12</f>
        <v>21429109.789999999</v>
      </c>
      <c r="D15" s="230">
        <f>C15*0.2/100</f>
        <v>42858.219579999997</v>
      </c>
    </row>
    <row r="16" spans="1:5" ht="48" customHeight="1" x14ac:dyDescent="0.25">
      <c r="A16" s="70" t="s">
        <v>82</v>
      </c>
      <c r="B16" s="71" t="s">
        <v>174</v>
      </c>
      <c r="C16" s="70"/>
      <c r="D16" s="230"/>
    </row>
    <row r="17" spans="1:5" ht="40.5" customHeight="1" x14ac:dyDescent="0.25">
      <c r="A17" s="70" t="s">
        <v>175</v>
      </c>
      <c r="B17" s="71" t="s">
        <v>174</v>
      </c>
      <c r="C17" s="70"/>
      <c r="D17" s="230"/>
    </row>
    <row r="18" spans="1:5" ht="32.25" customHeight="1" x14ac:dyDescent="0.25">
      <c r="A18" s="70">
        <v>3</v>
      </c>
      <c r="B18" s="71" t="s">
        <v>176</v>
      </c>
      <c r="C18" s="70">
        <f>C15</f>
        <v>21429109.789999999</v>
      </c>
      <c r="D18" s="230">
        <f>C18*5.1/100</f>
        <v>1092884.5992899998</v>
      </c>
    </row>
    <row r="19" spans="1:5" x14ac:dyDescent="0.25">
      <c r="A19" s="412" t="s">
        <v>147</v>
      </c>
      <c r="B19" s="412"/>
      <c r="C19" s="70" t="s">
        <v>148</v>
      </c>
      <c r="D19" s="230">
        <f>SUM(D6:D18)</f>
        <v>6471591.1565799993</v>
      </c>
    </row>
    <row r="20" spans="1:5" x14ac:dyDescent="0.25">
      <c r="A20" s="78"/>
    </row>
    <row r="21" spans="1:5" x14ac:dyDescent="0.25">
      <c r="A21" s="78"/>
    </row>
    <row r="22" spans="1:5" ht="63" customHeight="1" x14ac:dyDescent="0.25">
      <c r="A22" s="419" t="s">
        <v>177</v>
      </c>
      <c r="B22" s="408"/>
      <c r="C22" s="408"/>
      <c r="D22" s="408"/>
    </row>
    <row r="24" spans="1:5" ht="16.5" x14ac:dyDescent="0.25">
      <c r="A24" s="81" t="s">
        <v>162</v>
      </c>
      <c r="B24" s="414" t="s">
        <v>163</v>
      </c>
      <c r="C24" s="408"/>
      <c r="D24" s="408"/>
    </row>
    <row r="25" spans="1:5" x14ac:dyDescent="0.25">
      <c r="A25" s="413" t="s">
        <v>353</v>
      </c>
      <c r="B25" s="408"/>
      <c r="C25" s="408"/>
      <c r="D25" s="408"/>
      <c r="E25" s="408"/>
    </row>
    <row r="26" spans="1:5" x14ac:dyDescent="0.25">
      <c r="A26" s="78"/>
    </row>
    <row r="27" spans="1:5" ht="51" x14ac:dyDescent="0.25">
      <c r="A27" s="207" t="s">
        <v>0</v>
      </c>
      <c r="B27" s="207" t="s">
        <v>164</v>
      </c>
      <c r="C27" s="207" t="s">
        <v>165</v>
      </c>
      <c r="D27" s="207" t="s">
        <v>232</v>
      </c>
    </row>
    <row r="28" spans="1:5" x14ac:dyDescent="0.25">
      <c r="A28" s="207">
        <v>1</v>
      </c>
      <c r="B28" s="207">
        <v>2</v>
      </c>
      <c r="C28" s="207">
        <v>3</v>
      </c>
      <c r="D28" s="207">
        <v>4</v>
      </c>
    </row>
    <row r="29" spans="1:5" ht="25.5" x14ac:dyDescent="0.25">
      <c r="A29" s="207">
        <v>1</v>
      </c>
      <c r="B29" s="71" t="s">
        <v>166</v>
      </c>
      <c r="C29" s="207" t="s">
        <v>148</v>
      </c>
      <c r="D29" s="209"/>
    </row>
    <row r="30" spans="1:5" x14ac:dyDescent="0.25">
      <c r="A30" s="404" t="s">
        <v>76</v>
      </c>
      <c r="B30" s="71" t="s">
        <v>90</v>
      </c>
      <c r="C30" s="410">
        <f>'1.1'!J53</f>
        <v>557340</v>
      </c>
      <c r="D30" s="410">
        <f>C30*22/100</f>
        <v>122614.8</v>
      </c>
    </row>
    <row r="31" spans="1:5" x14ac:dyDescent="0.25">
      <c r="A31" s="404"/>
      <c r="B31" s="71" t="s">
        <v>167</v>
      </c>
      <c r="C31" s="404"/>
      <c r="D31" s="410"/>
    </row>
    <row r="32" spans="1:5" x14ac:dyDescent="0.25">
      <c r="A32" s="207" t="s">
        <v>77</v>
      </c>
      <c r="B32" s="71" t="s">
        <v>168</v>
      </c>
      <c r="C32" s="207"/>
      <c r="D32" s="209"/>
    </row>
    <row r="33" spans="1:4" ht="38.25" x14ac:dyDescent="0.25">
      <c r="A33" s="207" t="s">
        <v>153</v>
      </c>
      <c r="B33" s="71" t="s">
        <v>169</v>
      </c>
      <c r="C33" s="207"/>
      <c r="D33" s="209"/>
    </row>
    <row r="34" spans="1:4" ht="25.5" x14ac:dyDescent="0.25">
      <c r="A34" s="207">
        <v>2</v>
      </c>
      <c r="B34" s="71" t="s">
        <v>170</v>
      </c>
      <c r="C34" s="207" t="s">
        <v>148</v>
      </c>
      <c r="D34" s="209"/>
    </row>
    <row r="35" spans="1:4" x14ac:dyDescent="0.25">
      <c r="A35" s="404" t="s">
        <v>79</v>
      </c>
      <c r="B35" s="71" t="s">
        <v>90</v>
      </c>
      <c r="C35" s="404">
        <f>C30</f>
        <v>557340</v>
      </c>
      <c r="D35" s="410">
        <f>C35*2.9/100</f>
        <v>16162.86</v>
      </c>
    </row>
    <row r="36" spans="1:4" ht="38.25" x14ac:dyDescent="0.25">
      <c r="A36" s="404"/>
      <c r="B36" s="71" t="s">
        <v>171</v>
      </c>
      <c r="C36" s="404"/>
      <c r="D36" s="410"/>
    </row>
    <row r="37" spans="1:4" ht="25.5" x14ac:dyDescent="0.25">
      <c r="A37" s="207" t="s">
        <v>80</v>
      </c>
      <c r="B37" s="71" t="s">
        <v>172</v>
      </c>
      <c r="C37" s="207"/>
      <c r="D37" s="209"/>
    </row>
    <row r="38" spans="1:4" ht="38.25" x14ac:dyDescent="0.25">
      <c r="A38" s="207" t="s">
        <v>81</v>
      </c>
      <c r="B38" s="71" t="s">
        <v>173</v>
      </c>
      <c r="C38" s="207">
        <f>C35</f>
        <v>557340</v>
      </c>
      <c r="D38" s="209">
        <f>C38*0.2/100</f>
        <v>1114.68</v>
      </c>
    </row>
    <row r="39" spans="1:4" ht="38.25" x14ac:dyDescent="0.25">
      <c r="A39" s="207" t="s">
        <v>82</v>
      </c>
      <c r="B39" s="71" t="s">
        <v>174</v>
      </c>
      <c r="C39" s="207"/>
      <c r="D39" s="209"/>
    </row>
    <row r="40" spans="1:4" ht="38.25" x14ac:dyDescent="0.25">
      <c r="A40" s="207" t="s">
        <v>175</v>
      </c>
      <c r="B40" s="71" t="s">
        <v>174</v>
      </c>
      <c r="C40" s="207"/>
      <c r="D40" s="209"/>
    </row>
    <row r="41" spans="1:4" ht="25.5" x14ac:dyDescent="0.25">
      <c r="A41" s="207">
        <v>3</v>
      </c>
      <c r="B41" s="71" t="s">
        <v>176</v>
      </c>
      <c r="C41" s="207">
        <f>C38</f>
        <v>557340</v>
      </c>
      <c r="D41" s="209">
        <f>C41*5.1/100</f>
        <v>28424.34</v>
      </c>
    </row>
    <row r="42" spans="1:4" x14ac:dyDescent="0.25">
      <c r="A42" s="412" t="s">
        <v>147</v>
      </c>
      <c r="B42" s="412"/>
      <c r="C42" s="207" t="s">
        <v>148</v>
      </c>
      <c r="D42" s="209">
        <f>SUM(D29:D41)</f>
        <v>168316.68</v>
      </c>
    </row>
    <row r="43" spans="1:4" x14ac:dyDescent="0.25">
      <c r="A43" s="78"/>
    </row>
    <row r="44" spans="1:4" x14ac:dyDescent="0.25">
      <c r="A44" s="78"/>
    </row>
    <row r="45" spans="1:4" x14ac:dyDescent="0.25">
      <c r="A45" s="419" t="s">
        <v>177</v>
      </c>
      <c r="B45" s="408"/>
      <c r="C45" s="408"/>
      <c r="D45" s="408"/>
    </row>
  </sheetData>
  <mergeCells count="20">
    <mergeCell ref="A19:B19"/>
    <mergeCell ref="B1:D1"/>
    <mergeCell ref="A22:D22"/>
    <mergeCell ref="A7:A8"/>
    <mergeCell ref="C7:C8"/>
    <mergeCell ref="D7:D8"/>
    <mergeCell ref="A12:A13"/>
    <mergeCell ref="C12:C13"/>
    <mergeCell ref="D12:D13"/>
    <mergeCell ref="A2:E2"/>
    <mergeCell ref="B24:D24"/>
    <mergeCell ref="A25:E25"/>
    <mergeCell ref="A30:A31"/>
    <mergeCell ref="C30:C31"/>
    <mergeCell ref="D30:D31"/>
    <mergeCell ref="A35:A36"/>
    <mergeCell ref="C35:C36"/>
    <mergeCell ref="D35:D36"/>
    <mergeCell ref="A42:B42"/>
    <mergeCell ref="A45:D4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opLeftCell="A40" workbookViewId="0">
      <selection activeCell="E59" sqref="E59:E61"/>
    </sheetView>
  </sheetViews>
  <sheetFormatPr defaultRowHeight="15" x14ac:dyDescent="0.25"/>
  <cols>
    <col min="1" max="1" width="7.85546875" customWidth="1"/>
    <col min="2" max="2" width="23.7109375" customWidth="1"/>
    <col min="3" max="3" width="17.28515625" customWidth="1"/>
    <col min="4" max="4" width="17.42578125" customWidth="1"/>
    <col min="5" max="5" width="19.42578125" customWidth="1"/>
  </cols>
  <sheetData>
    <row r="1" spans="1:5" ht="16.5" x14ac:dyDescent="0.25">
      <c r="A1" s="81" t="s">
        <v>75</v>
      </c>
      <c r="B1" s="414" t="s">
        <v>182</v>
      </c>
      <c r="C1" s="408"/>
      <c r="D1" s="408"/>
      <c r="E1" s="408"/>
    </row>
    <row r="2" spans="1:5" x14ac:dyDescent="0.25">
      <c r="A2" s="78"/>
    </row>
    <row r="3" spans="1:5" ht="19.5" customHeight="1" x14ac:dyDescent="0.25">
      <c r="A3" s="416" t="s">
        <v>442</v>
      </c>
      <c r="B3" s="332"/>
      <c r="C3" s="332"/>
      <c r="D3" s="332"/>
      <c r="E3" s="332"/>
    </row>
    <row r="4" spans="1:5" ht="15" customHeight="1" x14ac:dyDescent="0.25">
      <c r="A4" s="413" t="s">
        <v>443</v>
      </c>
      <c r="B4" s="408"/>
      <c r="C4" s="408"/>
      <c r="D4" s="408"/>
      <c r="E4" s="408"/>
    </row>
    <row r="5" spans="1:5" x14ac:dyDescent="0.25">
      <c r="A5" s="78"/>
    </row>
    <row r="6" spans="1:5" ht="51" x14ac:dyDescent="0.25">
      <c r="A6" s="217" t="s">
        <v>0</v>
      </c>
      <c r="B6" s="217" t="s">
        <v>149</v>
      </c>
      <c r="C6" s="217" t="s">
        <v>183</v>
      </c>
      <c r="D6" s="217" t="s">
        <v>184</v>
      </c>
      <c r="E6" s="217" t="s">
        <v>185</v>
      </c>
    </row>
    <row r="7" spans="1:5" x14ac:dyDescent="0.25">
      <c r="A7" s="217">
        <v>1</v>
      </c>
      <c r="B7" s="217">
        <v>2</v>
      </c>
      <c r="C7" s="217">
        <v>3</v>
      </c>
      <c r="D7" s="217">
        <v>4</v>
      </c>
      <c r="E7" s="217">
        <v>5</v>
      </c>
    </row>
    <row r="8" spans="1:5" x14ac:dyDescent="0.25">
      <c r="A8" s="217">
        <v>1</v>
      </c>
      <c r="B8" s="71" t="s">
        <v>444</v>
      </c>
      <c r="C8" s="212">
        <v>0</v>
      </c>
      <c r="D8" s="217">
        <v>0</v>
      </c>
      <c r="E8" s="218">
        <v>5000</v>
      </c>
    </row>
    <row r="9" spans="1:5" x14ac:dyDescent="0.25">
      <c r="A9" s="412" t="s">
        <v>147</v>
      </c>
      <c r="B9" s="412"/>
      <c r="C9" s="217" t="s">
        <v>148</v>
      </c>
      <c r="D9" s="217" t="s">
        <v>148</v>
      </c>
      <c r="E9" s="218">
        <f>SUM(E8:E8)</f>
        <v>5000</v>
      </c>
    </row>
    <row r="10" spans="1:5" ht="16.5" x14ac:dyDescent="0.25">
      <c r="A10" s="81" t="s">
        <v>78</v>
      </c>
      <c r="B10" s="414" t="s">
        <v>182</v>
      </c>
      <c r="C10" s="408"/>
      <c r="D10" s="408"/>
      <c r="E10" s="408"/>
    </row>
    <row r="11" spans="1:5" x14ac:dyDescent="0.25">
      <c r="A11" s="78"/>
    </row>
    <row r="12" spans="1:5" ht="19.5" customHeight="1" x14ac:dyDescent="0.25">
      <c r="A12" s="416" t="s">
        <v>440</v>
      </c>
      <c r="B12" s="332"/>
      <c r="C12" s="332"/>
      <c r="D12" s="332"/>
      <c r="E12" s="332"/>
    </row>
    <row r="13" spans="1:5" ht="15" customHeight="1" x14ac:dyDescent="0.25">
      <c r="A13" s="413" t="s">
        <v>443</v>
      </c>
      <c r="B13" s="408"/>
      <c r="C13" s="408"/>
      <c r="D13" s="408"/>
      <c r="E13" s="408"/>
    </row>
    <row r="14" spans="1:5" x14ac:dyDescent="0.25">
      <c r="A14" s="78"/>
    </row>
    <row r="15" spans="1:5" ht="51" x14ac:dyDescent="0.25">
      <c r="A15" s="217" t="s">
        <v>0</v>
      </c>
      <c r="B15" s="217" t="s">
        <v>149</v>
      </c>
      <c r="C15" s="217" t="s">
        <v>183</v>
      </c>
      <c r="D15" s="217" t="s">
        <v>184</v>
      </c>
      <c r="E15" s="217" t="s">
        <v>185</v>
      </c>
    </row>
    <row r="16" spans="1:5" x14ac:dyDescent="0.25">
      <c r="A16" s="217">
        <v>1</v>
      </c>
      <c r="B16" s="217">
        <v>2</v>
      </c>
      <c r="C16" s="217">
        <v>3</v>
      </c>
      <c r="D16" s="217">
        <v>4</v>
      </c>
      <c r="E16" s="217">
        <v>5</v>
      </c>
    </row>
    <row r="17" spans="1:6" x14ac:dyDescent="0.25">
      <c r="A17" s="217">
        <v>1</v>
      </c>
      <c r="B17" s="71" t="s">
        <v>445</v>
      </c>
      <c r="C17" s="212">
        <v>0</v>
      </c>
      <c r="D17" s="217">
        <v>0</v>
      </c>
      <c r="E17" s="218">
        <v>5000</v>
      </c>
    </row>
    <row r="18" spans="1:6" x14ac:dyDescent="0.25">
      <c r="A18" s="412" t="s">
        <v>147</v>
      </c>
      <c r="B18" s="412"/>
      <c r="C18" s="217" t="s">
        <v>148</v>
      </c>
      <c r="D18" s="217" t="s">
        <v>148</v>
      </c>
      <c r="E18" s="218">
        <f>SUM(E17:E17)</f>
        <v>5000</v>
      </c>
    </row>
    <row r="19" spans="1:6" x14ac:dyDescent="0.25">
      <c r="A19" s="213"/>
      <c r="B19" s="213"/>
      <c r="C19" s="208"/>
      <c r="D19" s="208"/>
      <c r="E19" s="219"/>
    </row>
    <row r="20" spans="1:6" ht="22.5" customHeight="1" x14ac:dyDescent="0.25">
      <c r="A20" s="81" t="s">
        <v>75</v>
      </c>
      <c r="B20" s="414" t="s">
        <v>178</v>
      </c>
      <c r="C20" s="408"/>
      <c r="D20" s="408"/>
      <c r="E20" s="408"/>
    </row>
    <row r="21" spans="1:6" x14ac:dyDescent="0.25">
      <c r="A21" s="78"/>
    </row>
    <row r="22" spans="1:6" ht="15" customHeight="1" x14ac:dyDescent="0.25">
      <c r="A22" s="416" t="s">
        <v>188</v>
      </c>
      <c r="B22" s="332"/>
      <c r="C22" s="332"/>
      <c r="D22" s="332"/>
      <c r="E22" s="332"/>
    </row>
    <row r="23" spans="1:6" ht="15" customHeight="1" x14ac:dyDescent="0.25">
      <c r="A23" s="413" t="s">
        <v>286</v>
      </c>
      <c r="B23" s="408"/>
      <c r="C23" s="408"/>
      <c r="D23" s="408"/>
      <c r="E23" s="408"/>
    </row>
    <row r="24" spans="1:6" x14ac:dyDescent="0.25">
      <c r="A24" s="78"/>
    </row>
    <row r="25" spans="1:6" ht="25.5" x14ac:dyDescent="0.25">
      <c r="A25" s="70" t="s">
        <v>0</v>
      </c>
      <c r="B25" s="70" t="s">
        <v>31</v>
      </c>
      <c r="C25" s="70" t="s">
        <v>179</v>
      </c>
      <c r="D25" s="70" t="s">
        <v>180</v>
      </c>
      <c r="E25" s="70" t="s">
        <v>181</v>
      </c>
    </row>
    <row r="26" spans="1:6" x14ac:dyDescent="0.25">
      <c r="A26" s="70">
        <v>1</v>
      </c>
      <c r="B26" s="70">
        <v>2</v>
      </c>
      <c r="C26" s="70">
        <v>3</v>
      </c>
      <c r="D26" s="70">
        <v>4</v>
      </c>
      <c r="E26" s="70">
        <v>5</v>
      </c>
    </row>
    <row r="27" spans="1:6" x14ac:dyDescent="0.25">
      <c r="A27" s="70"/>
      <c r="B27" s="70"/>
      <c r="C27" s="70"/>
      <c r="D27" s="70"/>
      <c r="E27" s="70"/>
    </row>
    <row r="28" spans="1:6" x14ac:dyDescent="0.25">
      <c r="A28" s="412" t="s">
        <v>147</v>
      </c>
      <c r="B28" s="412"/>
      <c r="C28" s="70" t="s">
        <v>148</v>
      </c>
      <c r="D28" s="70" t="s">
        <v>148</v>
      </c>
      <c r="E28" s="70"/>
    </row>
    <row r="29" spans="1:6" x14ac:dyDescent="0.25">
      <c r="A29" s="78"/>
      <c r="F29" s="26"/>
    </row>
    <row r="30" spans="1:6" x14ac:dyDescent="0.25">
      <c r="A30" s="78"/>
      <c r="F30" s="26"/>
    </row>
    <row r="31" spans="1:6" ht="16.5" x14ac:dyDescent="0.25">
      <c r="A31" s="81" t="s">
        <v>78</v>
      </c>
      <c r="B31" s="414" t="s">
        <v>182</v>
      </c>
      <c r="C31" s="408"/>
      <c r="D31" s="408"/>
      <c r="E31" s="408"/>
    </row>
    <row r="32" spans="1:6" x14ac:dyDescent="0.25">
      <c r="A32" s="78"/>
    </row>
    <row r="33" spans="1:5" ht="19.5" customHeight="1" x14ac:dyDescent="0.25">
      <c r="A33" s="416" t="s">
        <v>354</v>
      </c>
      <c r="B33" s="332"/>
      <c r="C33" s="332"/>
      <c r="D33" s="332"/>
      <c r="E33" s="332"/>
    </row>
    <row r="34" spans="1:5" ht="15" customHeight="1" x14ac:dyDescent="0.25">
      <c r="A34" s="413" t="s">
        <v>355</v>
      </c>
      <c r="B34" s="408"/>
      <c r="C34" s="408"/>
      <c r="D34" s="408"/>
      <c r="E34" s="408"/>
    </row>
    <row r="35" spans="1:5" x14ac:dyDescent="0.25">
      <c r="A35" s="78"/>
    </row>
    <row r="36" spans="1:5" ht="51" x14ac:dyDescent="0.25">
      <c r="A36" s="70" t="s">
        <v>0</v>
      </c>
      <c r="B36" s="70" t="s">
        <v>149</v>
      </c>
      <c r="C36" s="70" t="s">
        <v>183</v>
      </c>
      <c r="D36" s="70" t="s">
        <v>184</v>
      </c>
      <c r="E36" s="70" t="s">
        <v>185</v>
      </c>
    </row>
    <row r="37" spans="1:5" x14ac:dyDescent="0.25">
      <c r="A37" s="70">
        <v>1</v>
      </c>
      <c r="B37" s="70">
        <v>2</v>
      </c>
      <c r="C37" s="70">
        <v>3</v>
      </c>
      <c r="D37" s="70">
        <v>4</v>
      </c>
      <c r="E37" s="70">
        <v>5</v>
      </c>
    </row>
    <row r="38" spans="1:5" x14ac:dyDescent="0.25">
      <c r="A38" s="70">
        <v>1</v>
      </c>
      <c r="B38" s="71" t="s">
        <v>356</v>
      </c>
      <c r="C38" s="222">
        <v>195458048</v>
      </c>
      <c r="D38" s="70">
        <v>2.2000000000000002</v>
      </c>
      <c r="E38" s="234">
        <v>4300077</v>
      </c>
    </row>
    <row r="39" spans="1:5" x14ac:dyDescent="0.25">
      <c r="A39" s="70">
        <v>2</v>
      </c>
      <c r="B39" s="71" t="s">
        <v>357</v>
      </c>
      <c r="C39" s="223">
        <v>21110717</v>
      </c>
      <c r="D39" s="70">
        <v>1.5</v>
      </c>
      <c r="E39" s="234">
        <v>316661</v>
      </c>
    </row>
    <row r="40" spans="1:5" x14ac:dyDescent="0.25">
      <c r="A40" s="412" t="s">
        <v>147</v>
      </c>
      <c r="B40" s="412"/>
      <c r="C40" s="70" t="s">
        <v>148</v>
      </c>
      <c r="D40" s="70" t="s">
        <v>148</v>
      </c>
      <c r="E40" s="226" t="s">
        <v>485</v>
      </c>
    </row>
    <row r="41" spans="1:5" x14ac:dyDescent="0.25">
      <c r="A41" s="78"/>
    </row>
    <row r="42" spans="1:5" ht="16.5" x14ac:dyDescent="0.25">
      <c r="A42" s="81" t="s">
        <v>84</v>
      </c>
      <c r="B42" s="414" t="s">
        <v>182</v>
      </c>
      <c r="C42" s="408"/>
      <c r="D42" s="408"/>
      <c r="E42" s="408"/>
    </row>
    <row r="43" spans="1:5" x14ac:dyDescent="0.25">
      <c r="A43" s="78"/>
    </row>
    <row r="44" spans="1:5" ht="19.5" customHeight="1" x14ac:dyDescent="0.25">
      <c r="A44" s="416" t="s">
        <v>440</v>
      </c>
      <c r="B44" s="332"/>
      <c r="C44" s="332"/>
      <c r="D44" s="332"/>
      <c r="E44" s="332"/>
    </row>
    <row r="45" spans="1:5" ht="15" customHeight="1" x14ac:dyDescent="0.25">
      <c r="A45" s="413" t="s">
        <v>355</v>
      </c>
      <c r="B45" s="408"/>
      <c r="C45" s="408"/>
      <c r="D45" s="408"/>
      <c r="E45" s="408"/>
    </row>
    <row r="46" spans="1:5" x14ac:dyDescent="0.25">
      <c r="A46" s="78"/>
    </row>
    <row r="47" spans="1:5" ht="51" x14ac:dyDescent="0.25">
      <c r="A47" s="217" t="s">
        <v>0</v>
      </c>
      <c r="B47" s="217" t="s">
        <v>149</v>
      </c>
      <c r="C47" s="217" t="s">
        <v>183</v>
      </c>
      <c r="D47" s="217" t="s">
        <v>184</v>
      </c>
      <c r="E47" s="217" t="s">
        <v>185</v>
      </c>
    </row>
    <row r="48" spans="1:5" x14ac:dyDescent="0.25">
      <c r="A48" s="217">
        <v>1</v>
      </c>
      <c r="B48" s="217">
        <v>2</v>
      </c>
      <c r="C48" s="217">
        <v>3</v>
      </c>
      <c r="D48" s="217">
        <v>4</v>
      </c>
      <c r="E48" s="217">
        <v>5</v>
      </c>
    </row>
    <row r="49" spans="1:5" ht="25.5" x14ac:dyDescent="0.25">
      <c r="A49" s="217">
        <v>1</v>
      </c>
      <c r="B49" s="71" t="s">
        <v>441</v>
      </c>
      <c r="C49" s="212">
        <v>0</v>
      </c>
      <c r="D49" s="217">
        <v>0</v>
      </c>
      <c r="E49" s="218">
        <v>2002.61</v>
      </c>
    </row>
    <row r="50" spans="1:5" x14ac:dyDescent="0.25">
      <c r="A50" s="412" t="s">
        <v>147</v>
      </c>
      <c r="B50" s="412"/>
      <c r="C50" s="217" t="s">
        <v>148</v>
      </c>
      <c r="D50" s="217" t="s">
        <v>148</v>
      </c>
      <c r="E50" s="218">
        <f>SUM(E49:E49)</f>
        <v>2002.61</v>
      </c>
    </row>
    <row r="51" spans="1:5" x14ac:dyDescent="0.25">
      <c r="A51" s="78"/>
    </row>
    <row r="52" spans="1:5" ht="35.25" customHeight="1" x14ac:dyDescent="0.25">
      <c r="A52" s="81" t="s">
        <v>186</v>
      </c>
      <c r="B52" s="414" t="s">
        <v>182</v>
      </c>
      <c r="C52" s="408"/>
      <c r="D52" s="408"/>
      <c r="E52" s="408"/>
    </row>
    <row r="53" spans="1:5" x14ac:dyDescent="0.25">
      <c r="A53" s="78"/>
    </row>
    <row r="54" spans="1:5" ht="15" customHeight="1" x14ac:dyDescent="0.25">
      <c r="A54" s="416" t="s">
        <v>487</v>
      </c>
      <c r="B54" s="416"/>
      <c r="C54" s="416"/>
      <c r="D54" s="416"/>
      <c r="E54" s="416"/>
    </row>
    <row r="55" spans="1:5" ht="15" customHeight="1" x14ac:dyDescent="0.25">
      <c r="A55" s="413" t="s">
        <v>488</v>
      </c>
      <c r="B55" s="413"/>
      <c r="C55" s="413"/>
      <c r="D55" s="413"/>
      <c r="E55" s="413"/>
    </row>
    <row r="56" spans="1:5" x14ac:dyDescent="0.25">
      <c r="A56" s="78"/>
    </row>
    <row r="57" spans="1:5" ht="51" x14ac:dyDescent="0.25">
      <c r="A57" s="217" t="s">
        <v>0</v>
      </c>
      <c r="B57" s="261" t="s">
        <v>149</v>
      </c>
      <c r="C57" s="261" t="s">
        <v>183</v>
      </c>
      <c r="D57" s="261" t="s">
        <v>184</v>
      </c>
      <c r="E57" s="261" t="s">
        <v>185</v>
      </c>
    </row>
    <row r="58" spans="1:5" x14ac:dyDescent="0.25">
      <c r="A58" s="217">
        <v>1</v>
      </c>
      <c r="B58" s="217">
        <v>2</v>
      </c>
      <c r="C58" s="217">
        <v>3</v>
      </c>
      <c r="D58" s="217">
        <v>4</v>
      </c>
      <c r="E58" s="217">
        <v>5</v>
      </c>
    </row>
    <row r="59" spans="1:5" x14ac:dyDescent="0.25">
      <c r="A59" s="217">
        <v>1</v>
      </c>
      <c r="B59" s="71" t="s">
        <v>489</v>
      </c>
      <c r="C59" s="217"/>
      <c r="D59" s="217"/>
      <c r="E59" s="231">
        <v>6500</v>
      </c>
    </row>
    <row r="60" spans="1:5" x14ac:dyDescent="0.25">
      <c r="A60" s="217"/>
      <c r="B60" s="71"/>
      <c r="C60" s="217"/>
      <c r="D60" s="217"/>
      <c r="E60" s="231"/>
    </row>
    <row r="61" spans="1:5" x14ac:dyDescent="0.25">
      <c r="A61" s="412" t="s">
        <v>147</v>
      </c>
      <c r="B61" s="412"/>
      <c r="C61" s="70" t="s">
        <v>148</v>
      </c>
      <c r="D61" s="70" t="s">
        <v>148</v>
      </c>
      <c r="E61" s="231">
        <f>E59</f>
        <v>6500</v>
      </c>
    </row>
    <row r="62" spans="1:5" x14ac:dyDescent="0.25">
      <c r="A62" s="78"/>
    </row>
    <row r="63" spans="1:5" x14ac:dyDescent="0.25">
      <c r="A63" s="78"/>
    </row>
    <row r="64" spans="1:5" ht="36" customHeight="1" x14ac:dyDescent="0.25">
      <c r="A64" s="81" t="s">
        <v>187</v>
      </c>
      <c r="B64" s="414" t="s">
        <v>190</v>
      </c>
      <c r="C64" s="408"/>
      <c r="D64" s="408"/>
      <c r="E64" s="408"/>
    </row>
    <row r="65" spans="1:5" ht="15" customHeight="1" x14ac:dyDescent="0.25">
      <c r="A65" s="416" t="s">
        <v>188</v>
      </c>
      <c r="B65" s="332"/>
      <c r="C65" s="332"/>
      <c r="D65" s="332"/>
      <c r="E65" s="332"/>
    </row>
    <row r="66" spans="1:5" ht="15" customHeight="1" x14ac:dyDescent="0.25">
      <c r="A66" s="413" t="s">
        <v>189</v>
      </c>
      <c r="B66" s="408"/>
      <c r="C66" s="408"/>
      <c r="D66" s="408"/>
      <c r="E66" s="408"/>
    </row>
    <row r="67" spans="1:5" x14ac:dyDescent="0.25">
      <c r="A67" s="78"/>
    </row>
    <row r="68" spans="1:5" ht="48" customHeight="1" x14ac:dyDescent="0.25">
      <c r="A68" s="70" t="s">
        <v>0</v>
      </c>
      <c r="B68" s="70" t="s">
        <v>149</v>
      </c>
      <c r="C68" s="70" t="s">
        <v>179</v>
      </c>
      <c r="D68" s="70" t="s">
        <v>180</v>
      </c>
      <c r="E68" s="70" t="s">
        <v>181</v>
      </c>
    </row>
    <row r="69" spans="1:5" x14ac:dyDescent="0.25">
      <c r="A69" s="70">
        <v>1</v>
      </c>
      <c r="B69" s="70">
        <v>2</v>
      </c>
      <c r="C69" s="70">
        <v>3</v>
      </c>
      <c r="D69" s="70">
        <v>4</v>
      </c>
      <c r="E69" s="70">
        <v>5</v>
      </c>
    </row>
    <row r="70" spans="1:5" x14ac:dyDescent="0.25">
      <c r="A70" s="70"/>
      <c r="B70" s="71"/>
      <c r="C70" s="70"/>
      <c r="D70" s="70"/>
      <c r="E70" s="70"/>
    </row>
    <row r="71" spans="1:5" x14ac:dyDescent="0.25">
      <c r="A71" s="70"/>
      <c r="B71" s="71"/>
      <c r="C71" s="70"/>
      <c r="D71" s="70"/>
      <c r="E71" s="70"/>
    </row>
    <row r="72" spans="1:5" x14ac:dyDescent="0.25">
      <c r="A72" s="412" t="s">
        <v>147</v>
      </c>
      <c r="B72" s="412"/>
      <c r="C72" s="70" t="s">
        <v>148</v>
      </c>
      <c r="D72" s="70" t="s">
        <v>148</v>
      </c>
      <c r="E72" s="70"/>
    </row>
    <row r="73" spans="1:5" x14ac:dyDescent="0.25">
      <c r="A73" s="78"/>
    </row>
    <row r="75" spans="1:5" x14ac:dyDescent="0.25">
      <c r="A75" t="s">
        <v>287</v>
      </c>
    </row>
  </sheetData>
  <mergeCells count="28">
    <mergeCell ref="A61:B61"/>
    <mergeCell ref="A72:B72"/>
    <mergeCell ref="A22:E22"/>
    <mergeCell ref="A23:E23"/>
    <mergeCell ref="A65:E65"/>
    <mergeCell ref="A66:E66"/>
    <mergeCell ref="B64:E64"/>
    <mergeCell ref="A33:E33"/>
    <mergeCell ref="A34:E34"/>
    <mergeCell ref="A54:E54"/>
    <mergeCell ref="A55:E55"/>
    <mergeCell ref="B52:E52"/>
    <mergeCell ref="B31:E31"/>
    <mergeCell ref="A44:E44"/>
    <mergeCell ref="A50:B50"/>
    <mergeCell ref="A45:E45"/>
    <mergeCell ref="B1:E1"/>
    <mergeCell ref="A3:E3"/>
    <mergeCell ref="A4:E4"/>
    <mergeCell ref="B42:E42"/>
    <mergeCell ref="B20:E20"/>
    <mergeCell ref="A28:B28"/>
    <mergeCell ref="A40:B40"/>
    <mergeCell ref="A9:B9"/>
    <mergeCell ref="B10:E10"/>
    <mergeCell ref="A12:E12"/>
    <mergeCell ref="A13:E13"/>
    <mergeCell ref="A18:B18"/>
  </mergeCells>
  <pageMargins left="0.70866141732283472" right="0.70866141732283472" top="0.74803149606299213" bottom="0.74803149606299213" header="0.31496062992125984" footer="0.31496062992125984"/>
  <pageSetup paperSize="9" fitToHeight="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8"/>
  <sheetViews>
    <sheetView topLeftCell="A311" workbookViewId="0">
      <selection activeCell="F318" sqref="F318"/>
    </sheetView>
  </sheetViews>
  <sheetFormatPr defaultRowHeight="15" x14ac:dyDescent="0.25"/>
  <cols>
    <col min="1" max="1" width="7.140625" customWidth="1"/>
    <col min="2" max="2" width="30.28515625" customWidth="1"/>
    <col min="3" max="3" width="16.85546875" customWidth="1"/>
    <col min="4" max="4" width="14.85546875" customWidth="1"/>
    <col min="5" max="5" width="17.42578125" customWidth="1"/>
    <col min="6" max="6" width="15.85546875" customWidth="1"/>
    <col min="7" max="7" width="14.28515625" customWidth="1"/>
    <col min="251" max="251" width="7.140625" customWidth="1"/>
    <col min="252" max="252" width="24.42578125" customWidth="1"/>
    <col min="253" max="253" width="16.85546875" customWidth="1"/>
    <col min="254" max="254" width="14.85546875" customWidth="1"/>
    <col min="255" max="255" width="17.42578125" customWidth="1"/>
    <col min="256" max="256" width="18.42578125" customWidth="1"/>
    <col min="257" max="257" width="10.7109375" bestFit="1" customWidth="1"/>
    <col min="258" max="258" width="10.85546875" bestFit="1" customWidth="1"/>
    <col min="507" max="507" width="7.140625" customWidth="1"/>
    <col min="508" max="508" width="24.42578125" customWidth="1"/>
    <col min="509" max="509" width="16.85546875" customWidth="1"/>
    <col min="510" max="510" width="14.85546875" customWidth="1"/>
    <col min="511" max="511" width="17.42578125" customWidth="1"/>
    <col min="512" max="512" width="18.42578125" customWidth="1"/>
    <col min="513" max="513" width="10.7109375" bestFit="1" customWidth="1"/>
    <col min="514" max="514" width="10.85546875" bestFit="1" customWidth="1"/>
    <col min="763" max="763" width="7.140625" customWidth="1"/>
    <col min="764" max="764" width="24.42578125" customWidth="1"/>
    <col min="765" max="765" width="16.85546875" customWidth="1"/>
    <col min="766" max="766" width="14.85546875" customWidth="1"/>
    <col min="767" max="767" width="17.42578125" customWidth="1"/>
    <col min="768" max="768" width="18.42578125" customWidth="1"/>
    <col min="769" max="769" width="10.7109375" bestFit="1" customWidth="1"/>
    <col min="770" max="770" width="10.85546875" bestFit="1" customWidth="1"/>
    <col min="1019" max="1019" width="7.140625" customWidth="1"/>
    <col min="1020" max="1020" width="24.42578125" customWidth="1"/>
    <col min="1021" max="1021" width="16.85546875" customWidth="1"/>
    <col min="1022" max="1022" width="14.85546875" customWidth="1"/>
    <col min="1023" max="1023" width="17.42578125" customWidth="1"/>
    <col min="1024" max="1024" width="18.42578125" customWidth="1"/>
    <col min="1025" max="1025" width="10.7109375" bestFit="1" customWidth="1"/>
    <col min="1026" max="1026" width="10.85546875" bestFit="1" customWidth="1"/>
    <col min="1275" max="1275" width="7.140625" customWidth="1"/>
    <col min="1276" max="1276" width="24.42578125" customWidth="1"/>
    <col min="1277" max="1277" width="16.85546875" customWidth="1"/>
    <col min="1278" max="1278" width="14.85546875" customWidth="1"/>
    <col min="1279" max="1279" width="17.42578125" customWidth="1"/>
    <col min="1280" max="1280" width="18.42578125" customWidth="1"/>
    <col min="1281" max="1281" width="10.7109375" bestFit="1" customWidth="1"/>
    <col min="1282" max="1282" width="10.85546875" bestFit="1" customWidth="1"/>
    <col min="1531" max="1531" width="7.140625" customWidth="1"/>
    <col min="1532" max="1532" width="24.42578125" customWidth="1"/>
    <col min="1533" max="1533" width="16.85546875" customWidth="1"/>
    <col min="1534" max="1534" width="14.85546875" customWidth="1"/>
    <col min="1535" max="1535" width="17.42578125" customWidth="1"/>
    <col min="1536" max="1536" width="18.42578125" customWidth="1"/>
    <col min="1537" max="1537" width="10.7109375" bestFit="1" customWidth="1"/>
    <col min="1538" max="1538" width="10.85546875" bestFit="1" customWidth="1"/>
    <col min="1787" max="1787" width="7.140625" customWidth="1"/>
    <col min="1788" max="1788" width="24.42578125" customWidth="1"/>
    <col min="1789" max="1789" width="16.85546875" customWidth="1"/>
    <col min="1790" max="1790" width="14.85546875" customWidth="1"/>
    <col min="1791" max="1791" width="17.42578125" customWidth="1"/>
    <col min="1792" max="1792" width="18.42578125" customWidth="1"/>
    <col min="1793" max="1793" width="10.7109375" bestFit="1" customWidth="1"/>
    <col min="1794" max="1794" width="10.85546875" bestFit="1" customWidth="1"/>
    <col min="2043" max="2043" width="7.140625" customWidth="1"/>
    <col min="2044" max="2044" width="24.42578125" customWidth="1"/>
    <col min="2045" max="2045" width="16.85546875" customWidth="1"/>
    <col min="2046" max="2046" width="14.85546875" customWidth="1"/>
    <col min="2047" max="2047" width="17.42578125" customWidth="1"/>
    <col min="2048" max="2048" width="18.42578125" customWidth="1"/>
    <col min="2049" max="2049" width="10.7109375" bestFit="1" customWidth="1"/>
    <col min="2050" max="2050" width="10.85546875" bestFit="1" customWidth="1"/>
    <col min="2299" max="2299" width="7.140625" customWidth="1"/>
    <col min="2300" max="2300" width="24.42578125" customWidth="1"/>
    <col min="2301" max="2301" width="16.85546875" customWidth="1"/>
    <col min="2302" max="2302" width="14.85546875" customWidth="1"/>
    <col min="2303" max="2303" width="17.42578125" customWidth="1"/>
    <col min="2304" max="2304" width="18.42578125" customWidth="1"/>
    <col min="2305" max="2305" width="10.7109375" bestFit="1" customWidth="1"/>
    <col min="2306" max="2306" width="10.85546875" bestFit="1" customWidth="1"/>
    <col min="2555" max="2555" width="7.140625" customWidth="1"/>
    <col min="2556" max="2556" width="24.42578125" customWidth="1"/>
    <col min="2557" max="2557" width="16.85546875" customWidth="1"/>
    <col min="2558" max="2558" width="14.85546875" customWidth="1"/>
    <col min="2559" max="2559" width="17.42578125" customWidth="1"/>
    <col min="2560" max="2560" width="18.42578125" customWidth="1"/>
    <col min="2561" max="2561" width="10.7109375" bestFit="1" customWidth="1"/>
    <col min="2562" max="2562" width="10.85546875" bestFit="1" customWidth="1"/>
    <col min="2811" max="2811" width="7.140625" customWidth="1"/>
    <col min="2812" max="2812" width="24.42578125" customWidth="1"/>
    <col min="2813" max="2813" width="16.85546875" customWidth="1"/>
    <col min="2814" max="2814" width="14.85546875" customWidth="1"/>
    <col min="2815" max="2815" width="17.42578125" customWidth="1"/>
    <col min="2816" max="2816" width="18.42578125" customWidth="1"/>
    <col min="2817" max="2817" width="10.7109375" bestFit="1" customWidth="1"/>
    <col min="2818" max="2818" width="10.85546875" bestFit="1" customWidth="1"/>
    <col min="3067" max="3067" width="7.140625" customWidth="1"/>
    <col min="3068" max="3068" width="24.42578125" customWidth="1"/>
    <col min="3069" max="3069" width="16.85546875" customWidth="1"/>
    <col min="3070" max="3070" width="14.85546875" customWidth="1"/>
    <col min="3071" max="3071" width="17.42578125" customWidth="1"/>
    <col min="3072" max="3072" width="18.42578125" customWidth="1"/>
    <col min="3073" max="3073" width="10.7109375" bestFit="1" customWidth="1"/>
    <col min="3074" max="3074" width="10.85546875" bestFit="1" customWidth="1"/>
    <col min="3323" max="3323" width="7.140625" customWidth="1"/>
    <col min="3324" max="3324" width="24.42578125" customWidth="1"/>
    <col min="3325" max="3325" width="16.85546875" customWidth="1"/>
    <col min="3326" max="3326" width="14.85546875" customWidth="1"/>
    <col min="3327" max="3327" width="17.42578125" customWidth="1"/>
    <col min="3328" max="3328" width="18.42578125" customWidth="1"/>
    <col min="3329" max="3329" width="10.7109375" bestFit="1" customWidth="1"/>
    <col min="3330" max="3330" width="10.85546875" bestFit="1" customWidth="1"/>
    <col min="3579" max="3579" width="7.140625" customWidth="1"/>
    <col min="3580" max="3580" width="24.42578125" customWidth="1"/>
    <col min="3581" max="3581" width="16.85546875" customWidth="1"/>
    <col min="3582" max="3582" width="14.85546875" customWidth="1"/>
    <col min="3583" max="3583" width="17.42578125" customWidth="1"/>
    <col min="3584" max="3584" width="18.42578125" customWidth="1"/>
    <col min="3585" max="3585" width="10.7109375" bestFit="1" customWidth="1"/>
    <col min="3586" max="3586" width="10.85546875" bestFit="1" customWidth="1"/>
    <col min="3835" max="3835" width="7.140625" customWidth="1"/>
    <col min="3836" max="3836" width="24.42578125" customWidth="1"/>
    <col min="3837" max="3837" width="16.85546875" customWidth="1"/>
    <col min="3838" max="3838" width="14.85546875" customWidth="1"/>
    <col min="3839" max="3839" width="17.42578125" customWidth="1"/>
    <col min="3840" max="3840" width="18.42578125" customWidth="1"/>
    <col min="3841" max="3841" width="10.7109375" bestFit="1" customWidth="1"/>
    <col min="3842" max="3842" width="10.85546875" bestFit="1" customWidth="1"/>
    <col min="4091" max="4091" width="7.140625" customWidth="1"/>
    <col min="4092" max="4092" width="24.42578125" customWidth="1"/>
    <col min="4093" max="4093" width="16.85546875" customWidth="1"/>
    <col min="4094" max="4094" width="14.85546875" customWidth="1"/>
    <col min="4095" max="4095" width="17.42578125" customWidth="1"/>
    <col min="4096" max="4096" width="18.42578125" customWidth="1"/>
    <col min="4097" max="4097" width="10.7109375" bestFit="1" customWidth="1"/>
    <col min="4098" max="4098" width="10.85546875" bestFit="1" customWidth="1"/>
    <col min="4347" max="4347" width="7.140625" customWidth="1"/>
    <col min="4348" max="4348" width="24.42578125" customWidth="1"/>
    <col min="4349" max="4349" width="16.85546875" customWidth="1"/>
    <col min="4350" max="4350" width="14.85546875" customWidth="1"/>
    <col min="4351" max="4351" width="17.42578125" customWidth="1"/>
    <col min="4352" max="4352" width="18.42578125" customWidth="1"/>
    <col min="4353" max="4353" width="10.7109375" bestFit="1" customWidth="1"/>
    <col min="4354" max="4354" width="10.85546875" bestFit="1" customWidth="1"/>
    <col min="4603" max="4603" width="7.140625" customWidth="1"/>
    <col min="4604" max="4604" width="24.42578125" customWidth="1"/>
    <col min="4605" max="4605" width="16.85546875" customWidth="1"/>
    <col min="4606" max="4606" width="14.85546875" customWidth="1"/>
    <col min="4607" max="4607" width="17.42578125" customWidth="1"/>
    <col min="4608" max="4608" width="18.42578125" customWidth="1"/>
    <col min="4609" max="4609" width="10.7109375" bestFit="1" customWidth="1"/>
    <col min="4610" max="4610" width="10.85546875" bestFit="1" customWidth="1"/>
    <col min="4859" max="4859" width="7.140625" customWidth="1"/>
    <col min="4860" max="4860" width="24.42578125" customWidth="1"/>
    <col min="4861" max="4861" width="16.85546875" customWidth="1"/>
    <col min="4862" max="4862" width="14.85546875" customWidth="1"/>
    <col min="4863" max="4863" width="17.42578125" customWidth="1"/>
    <col min="4864" max="4864" width="18.42578125" customWidth="1"/>
    <col min="4865" max="4865" width="10.7109375" bestFit="1" customWidth="1"/>
    <col min="4866" max="4866" width="10.85546875" bestFit="1" customWidth="1"/>
    <col min="5115" max="5115" width="7.140625" customWidth="1"/>
    <col min="5116" max="5116" width="24.42578125" customWidth="1"/>
    <col min="5117" max="5117" width="16.85546875" customWidth="1"/>
    <col min="5118" max="5118" width="14.85546875" customWidth="1"/>
    <col min="5119" max="5119" width="17.42578125" customWidth="1"/>
    <col min="5120" max="5120" width="18.42578125" customWidth="1"/>
    <col min="5121" max="5121" width="10.7109375" bestFit="1" customWidth="1"/>
    <col min="5122" max="5122" width="10.85546875" bestFit="1" customWidth="1"/>
    <col min="5371" max="5371" width="7.140625" customWidth="1"/>
    <col min="5372" max="5372" width="24.42578125" customWidth="1"/>
    <col min="5373" max="5373" width="16.85546875" customWidth="1"/>
    <col min="5374" max="5374" width="14.85546875" customWidth="1"/>
    <col min="5375" max="5375" width="17.42578125" customWidth="1"/>
    <col min="5376" max="5376" width="18.42578125" customWidth="1"/>
    <col min="5377" max="5377" width="10.7109375" bestFit="1" customWidth="1"/>
    <col min="5378" max="5378" width="10.85546875" bestFit="1" customWidth="1"/>
    <col min="5627" max="5627" width="7.140625" customWidth="1"/>
    <col min="5628" max="5628" width="24.42578125" customWidth="1"/>
    <col min="5629" max="5629" width="16.85546875" customWidth="1"/>
    <col min="5630" max="5630" width="14.85546875" customWidth="1"/>
    <col min="5631" max="5631" width="17.42578125" customWidth="1"/>
    <col min="5632" max="5632" width="18.42578125" customWidth="1"/>
    <col min="5633" max="5633" width="10.7109375" bestFit="1" customWidth="1"/>
    <col min="5634" max="5634" width="10.85546875" bestFit="1" customWidth="1"/>
    <col min="5883" max="5883" width="7.140625" customWidth="1"/>
    <col min="5884" max="5884" width="24.42578125" customWidth="1"/>
    <col min="5885" max="5885" width="16.85546875" customWidth="1"/>
    <col min="5886" max="5886" width="14.85546875" customWidth="1"/>
    <col min="5887" max="5887" width="17.42578125" customWidth="1"/>
    <col min="5888" max="5888" width="18.42578125" customWidth="1"/>
    <col min="5889" max="5889" width="10.7109375" bestFit="1" customWidth="1"/>
    <col min="5890" max="5890" width="10.85546875" bestFit="1" customWidth="1"/>
    <col min="6139" max="6139" width="7.140625" customWidth="1"/>
    <col min="6140" max="6140" width="24.42578125" customWidth="1"/>
    <col min="6141" max="6141" width="16.85546875" customWidth="1"/>
    <col min="6142" max="6142" width="14.85546875" customWidth="1"/>
    <col min="6143" max="6143" width="17.42578125" customWidth="1"/>
    <col min="6144" max="6144" width="18.42578125" customWidth="1"/>
    <col min="6145" max="6145" width="10.7109375" bestFit="1" customWidth="1"/>
    <col min="6146" max="6146" width="10.85546875" bestFit="1" customWidth="1"/>
    <col min="6395" max="6395" width="7.140625" customWidth="1"/>
    <col min="6396" max="6396" width="24.42578125" customWidth="1"/>
    <col min="6397" max="6397" width="16.85546875" customWidth="1"/>
    <col min="6398" max="6398" width="14.85546875" customWidth="1"/>
    <col min="6399" max="6399" width="17.42578125" customWidth="1"/>
    <col min="6400" max="6400" width="18.42578125" customWidth="1"/>
    <col min="6401" max="6401" width="10.7109375" bestFit="1" customWidth="1"/>
    <col min="6402" max="6402" width="10.85546875" bestFit="1" customWidth="1"/>
    <col min="6651" max="6651" width="7.140625" customWidth="1"/>
    <col min="6652" max="6652" width="24.42578125" customWidth="1"/>
    <col min="6653" max="6653" width="16.85546875" customWidth="1"/>
    <col min="6654" max="6654" width="14.85546875" customWidth="1"/>
    <col min="6655" max="6655" width="17.42578125" customWidth="1"/>
    <col min="6656" max="6656" width="18.42578125" customWidth="1"/>
    <col min="6657" max="6657" width="10.7109375" bestFit="1" customWidth="1"/>
    <col min="6658" max="6658" width="10.85546875" bestFit="1" customWidth="1"/>
    <col min="6907" max="6907" width="7.140625" customWidth="1"/>
    <col min="6908" max="6908" width="24.42578125" customWidth="1"/>
    <col min="6909" max="6909" width="16.85546875" customWidth="1"/>
    <col min="6910" max="6910" width="14.85546875" customWidth="1"/>
    <col min="6911" max="6911" width="17.42578125" customWidth="1"/>
    <col min="6912" max="6912" width="18.42578125" customWidth="1"/>
    <col min="6913" max="6913" width="10.7109375" bestFit="1" customWidth="1"/>
    <col min="6914" max="6914" width="10.85546875" bestFit="1" customWidth="1"/>
    <col min="7163" max="7163" width="7.140625" customWidth="1"/>
    <col min="7164" max="7164" width="24.42578125" customWidth="1"/>
    <col min="7165" max="7165" width="16.85546875" customWidth="1"/>
    <col min="7166" max="7166" width="14.85546875" customWidth="1"/>
    <col min="7167" max="7167" width="17.42578125" customWidth="1"/>
    <col min="7168" max="7168" width="18.42578125" customWidth="1"/>
    <col min="7169" max="7169" width="10.7109375" bestFit="1" customWidth="1"/>
    <col min="7170" max="7170" width="10.85546875" bestFit="1" customWidth="1"/>
    <col min="7419" max="7419" width="7.140625" customWidth="1"/>
    <col min="7420" max="7420" width="24.42578125" customWidth="1"/>
    <col min="7421" max="7421" width="16.85546875" customWidth="1"/>
    <col min="7422" max="7422" width="14.85546875" customWidth="1"/>
    <col min="7423" max="7423" width="17.42578125" customWidth="1"/>
    <col min="7424" max="7424" width="18.42578125" customWidth="1"/>
    <col min="7425" max="7425" width="10.7109375" bestFit="1" customWidth="1"/>
    <col min="7426" max="7426" width="10.85546875" bestFit="1" customWidth="1"/>
    <col min="7675" max="7675" width="7.140625" customWidth="1"/>
    <col min="7676" max="7676" width="24.42578125" customWidth="1"/>
    <col min="7677" max="7677" width="16.85546875" customWidth="1"/>
    <col min="7678" max="7678" width="14.85546875" customWidth="1"/>
    <col min="7679" max="7679" width="17.42578125" customWidth="1"/>
    <col min="7680" max="7680" width="18.42578125" customWidth="1"/>
    <col min="7681" max="7681" width="10.7109375" bestFit="1" customWidth="1"/>
    <col min="7682" max="7682" width="10.85546875" bestFit="1" customWidth="1"/>
    <col min="7931" max="7931" width="7.140625" customWidth="1"/>
    <col min="7932" max="7932" width="24.42578125" customWidth="1"/>
    <col min="7933" max="7933" width="16.85546875" customWidth="1"/>
    <col min="7934" max="7934" width="14.85546875" customWidth="1"/>
    <col min="7935" max="7935" width="17.42578125" customWidth="1"/>
    <col min="7936" max="7936" width="18.42578125" customWidth="1"/>
    <col min="7937" max="7937" width="10.7109375" bestFit="1" customWidth="1"/>
    <col min="7938" max="7938" width="10.85546875" bestFit="1" customWidth="1"/>
    <col min="8187" max="8187" width="7.140625" customWidth="1"/>
    <col min="8188" max="8188" width="24.42578125" customWidth="1"/>
    <col min="8189" max="8189" width="16.85546875" customWidth="1"/>
    <col min="8190" max="8190" width="14.85546875" customWidth="1"/>
    <col min="8191" max="8191" width="17.42578125" customWidth="1"/>
    <col min="8192" max="8192" width="18.42578125" customWidth="1"/>
    <col min="8193" max="8193" width="10.7109375" bestFit="1" customWidth="1"/>
    <col min="8194" max="8194" width="10.85546875" bestFit="1" customWidth="1"/>
    <col min="8443" max="8443" width="7.140625" customWidth="1"/>
    <col min="8444" max="8444" width="24.42578125" customWidth="1"/>
    <col min="8445" max="8445" width="16.85546875" customWidth="1"/>
    <col min="8446" max="8446" width="14.85546875" customWidth="1"/>
    <col min="8447" max="8447" width="17.42578125" customWidth="1"/>
    <col min="8448" max="8448" width="18.42578125" customWidth="1"/>
    <col min="8449" max="8449" width="10.7109375" bestFit="1" customWidth="1"/>
    <col min="8450" max="8450" width="10.85546875" bestFit="1" customWidth="1"/>
    <col min="8699" max="8699" width="7.140625" customWidth="1"/>
    <col min="8700" max="8700" width="24.42578125" customWidth="1"/>
    <col min="8701" max="8701" width="16.85546875" customWidth="1"/>
    <col min="8702" max="8702" width="14.85546875" customWidth="1"/>
    <col min="8703" max="8703" width="17.42578125" customWidth="1"/>
    <col min="8704" max="8704" width="18.42578125" customWidth="1"/>
    <col min="8705" max="8705" width="10.7109375" bestFit="1" customWidth="1"/>
    <col min="8706" max="8706" width="10.85546875" bestFit="1" customWidth="1"/>
    <col min="8955" max="8955" width="7.140625" customWidth="1"/>
    <col min="8956" max="8956" width="24.42578125" customWidth="1"/>
    <col min="8957" max="8957" width="16.85546875" customWidth="1"/>
    <col min="8958" max="8958" width="14.85546875" customWidth="1"/>
    <col min="8959" max="8959" width="17.42578125" customWidth="1"/>
    <col min="8960" max="8960" width="18.42578125" customWidth="1"/>
    <col min="8961" max="8961" width="10.7109375" bestFit="1" customWidth="1"/>
    <col min="8962" max="8962" width="10.85546875" bestFit="1" customWidth="1"/>
    <col min="9211" max="9211" width="7.140625" customWidth="1"/>
    <col min="9212" max="9212" width="24.42578125" customWidth="1"/>
    <col min="9213" max="9213" width="16.85546875" customWidth="1"/>
    <col min="9214" max="9214" width="14.85546875" customWidth="1"/>
    <col min="9215" max="9215" width="17.42578125" customWidth="1"/>
    <col min="9216" max="9216" width="18.42578125" customWidth="1"/>
    <col min="9217" max="9217" width="10.7109375" bestFit="1" customWidth="1"/>
    <col min="9218" max="9218" width="10.85546875" bestFit="1" customWidth="1"/>
    <col min="9467" max="9467" width="7.140625" customWidth="1"/>
    <col min="9468" max="9468" width="24.42578125" customWidth="1"/>
    <col min="9469" max="9469" width="16.85546875" customWidth="1"/>
    <col min="9470" max="9470" width="14.85546875" customWidth="1"/>
    <col min="9471" max="9471" width="17.42578125" customWidth="1"/>
    <col min="9472" max="9472" width="18.42578125" customWidth="1"/>
    <col min="9473" max="9473" width="10.7109375" bestFit="1" customWidth="1"/>
    <col min="9474" max="9474" width="10.85546875" bestFit="1" customWidth="1"/>
    <col min="9723" max="9723" width="7.140625" customWidth="1"/>
    <col min="9724" max="9724" width="24.42578125" customWidth="1"/>
    <col min="9725" max="9725" width="16.85546875" customWidth="1"/>
    <col min="9726" max="9726" width="14.85546875" customWidth="1"/>
    <col min="9727" max="9727" width="17.42578125" customWidth="1"/>
    <col min="9728" max="9728" width="18.42578125" customWidth="1"/>
    <col min="9729" max="9729" width="10.7109375" bestFit="1" customWidth="1"/>
    <col min="9730" max="9730" width="10.85546875" bestFit="1" customWidth="1"/>
    <col min="9979" max="9979" width="7.140625" customWidth="1"/>
    <col min="9980" max="9980" width="24.42578125" customWidth="1"/>
    <col min="9981" max="9981" width="16.85546875" customWidth="1"/>
    <col min="9982" max="9982" width="14.85546875" customWidth="1"/>
    <col min="9983" max="9983" width="17.42578125" customWidth="1"/>
    <col min="9984" max="9984" width="18.42578125" customWidth="1"/>
    <col min="9985" max="9985" width="10.7109375" bestFit="1" customWidth="1"/>
    <col min="9986" max="9986" width="10.85546875" bestFit="1" customWidth="1"/>
    <col min="10235" max="10235" width="7.140625" customWidth="1"/>
    <col min="10236" max="10236" width="24.42578125" customWidth="1"/>
    <col min="10237" max="10237" width="16.85546875" customWidth="1"/>
    <col min="10238" max="10238" width="14.85546875" customWidth="1"/>
    <col min="10239" max="10239" width="17.42578125" customWidth="1"/>
    <col min="10240" max="10240" width="18.42578125" customWidth="1"/>
    <col min="10241" max="10241" width="10.7109375" bestFit="1" customWidth="1"/>
    <col min="10242" max="10242" width="10.85546875" bestFit="1" customWidth="1"/>
    <col min="10491" max="10491" width="7.140625" customWidth="1"/>
    <col min="10492" max="10492" width="24.42578125" customWidth="1"/>
    <col min="10493" max="10493" width="16.85546875" customWidth="1"/>
    <col min="10494" max="10494" width="14.85546875" customWidth="1"/>
    <col min="10495" max="10495" width="17.42578125" customWidth="1"/>
    <col min="10496" max="10496" width="18.42578125" customWidth="1"/>
    <col min="10497" max="10497" width="10.7109375" bestFit="1" customWidth="1"/>
    <col min="10498" max="10498" width="10.85546875" bestFit="1" customWidth="1"/>
    <col min="10747" max="10747" width="7.140625" customWidth="1"/>
    <col min="10748" max="10748" width="24.42578125" customWidth="1"/>
    <col min="10749" max="10749" width="16.85546875" customWidth="1"/>
    <col min="10750" max="10750" width="14.85546875" customWidth="1"/>
    <col min="10751" max="10751" width="17.42578125" customWidth="1"/>
    <col min="10752" max="10752" width="18.42578125" customWidth="1"/>
    <col min="10753" max="10753" width="10.7109375" bestFit="1" customWidth="1"/>
    <col min="10754" max="10754" width="10.85546875" bestFit="1" customWidth="1"/>
    <col min="11003" max="11003" width="7.140625" customWidth="1"/>
    <col min="11004" max="11004" width="24.42578125" customWidth="1"/>
    <col min="11005" max="11005" width="16.85546875" customWidth="1"/>
    <col min="11006" max="11006" width="14.85546875" customWidth="1"/>
    <col min="11007" max="11007" width="17.42578125" customWidth="1"/>
    <col min="11008" max="11008" width="18.42578125" customWidth="1"/>
    <col min="11009" max="11009" width="10.7109375" bestFit="1" customWidth="1"/>
    <col min="11010" max="11010" width="10.85546875" bestFit="1" customWidth="1"/>
    <col min="11259" max="11259" width="7.140625" customWidth="1"/>
    <col min="11260" max="11260" width="24.42578125" customWidth="1"/>
    <col min="11261" max="11261" width="16.85546875" customWidth="1"/>
    <col min="11262" max="11262" width="14.85546875" customWidth="1"/>
    <col min="11263" max="11263" width="17.42578125" customWidth="1"/>
    <col min="11264" max="11264" width="18.42578125" customWidth="1"/>
    <col min="11265" max="11265" width="10.7109375" bestFit="1" customWidth="1"/>
    <col min="11266" max="11266" width="10.85546875" bestFit="1" customWidth="1"/>
    <col min="11515" max="11515" width="7.140625" customWidth="1"/>
    <col min="11516" max="11516" width="24.42578125" customWidth="1"/>
    <col min="11517" max="11517" width="16.85546875" customWidth="1"/>
    <col min="11518" max="11518" width="14.85546875" customWidth="1"/>
    <col min="11519" max="11519" width="17.42578125" customWidth="1"/>
    <col min="11520" max="11520" width="18.42578125" customWidth="1"/>
    <col min="11521" max="11521" width="10.7109375" bestFit="1" customWidth="1"/>
    <col min="11522" max="11522" width="10.85546875" bestFit="1" customWidth="1"/>
    <col min="11771" max="11771" width="7.140625" customWidth="1"/>
    <col min="11772" max="11772" width="24.42578125" customWidth="1"/>
    <col min="11773" max="11773" width="16.85546875" customWidth="1"/>
    <col min="11774" max="11774" width="14.85546875" customWidth="1"/>
    <col min="11775" max="11775" width="17.42578125" customWidth="1"/>
    <col min="11776" max="11776" width="18.42578125" customWidth="1"/>
    <col min="11777" max="11777" width="10.7109375" bestFit="1" customWidth="1"/>
    <col min="11778" max="11778" width="10.85546875" bestFit="1" customWidth="1"/>
    <col min="12027" max="12027" width="7.140625" customWidth="1"/>
    <col min="12028" max="12028" width="24.42578125" customWidth="1"/>
    <col min="12029" max="12029" width="16.85546875" customWidth="1"/>
    <col min="12030" max="12030" width="14.85546875" customWidth="1"/>
    <col min="12031" max="12031" width="17.42578125" customWidth="1"/>
    <col min="12032" max="12032" width="18.42578125" customWidth="1"/>
    <col min="12033" max="12033" width="10.7109375" bestFit="1" customWidth="1"/>
    <col min="12034" max="12034" width="10.85546875" bestFit="1" customWidth="1"/>
    <col min="12283" max="12283" width="7.140625" customWidth="1"/>
    <col min="12284" max="12284" width="24.42578125" customWidth="1"/>
    <col min="12285" max="12285" width="16.85546875" customWidth="1"/>
    <col min="12286" max="12286" width="14.85546875" customWidth="1"/>
    <col min="12287" max="12287" width="17.42578125" customWidth="1"/>
    <col min="12288" max="12288" width="18.42578125" customWidth="1"/>
    <col min="12289" max="12289" width="10.7109375" bestFit="1" customWidth="1"/>
    <col min="12290" max="12290" width="10.85546875" bestFit="1" customWidth="1"/>
    <col min="12539" max="12539" width="7.140625" customWidth="1"/>
    <col min="12540" max="12540" width="24.42578125" customWidth="1"/>
    <col min="12541" max="12541" width="16.85546875" customWidth="1"/>
    <col min="12542" max="12542" width="14.85546875" customWidth="1"/>
    <col min="12543" max="12543" width="17.42578125" customWidth="1"/>
    <col min="12544" max="12544" width="18.42578125" customWidth="1"/>
    <col min="12545" max="12545" width="10.7109375" bestFit="1" customWidth="1"/>
    <col min="12546" max="12546" width="10.85546875" bestFit="1" customWidth="1"/>
    <col min="12795" max="12795" width="7.140625" customWidth="1"/>
    <col min="12796" max="12796" width="24.42578125" customWidth="1"/>
    <col min="12797" max="12797" width="16.85546875" customWidth="1"/>
    <col min="12798" max="12798" width="14.85546875" customWidth="1"/>
    <col min="12799" max="12799" width="17.42578125" customWidth="1"/>
    <col min="12800" max="12800" width="18.42578125" customWidth="1"/>
    <col min="12801" max="12801" width="10.7109375" bestFit="1" customWidth="1"/>
    <col min="12802" max="12802" width="10.85546875" bestFit="1" customWidth="1"/>
    <col min="13051" max="13051" width="7.140625" customWidth="1"/>
    <col min="13052" max="13052" width="24.42578125" customWidth="1"/>
    <col min="13053" max="13053" width="16.85546875" customWidth="1"/>
    <col min="13054" max="13054" width="14.85546875" customWidth="1"/>
    <col min="13055" max="13055" width="17.42578125" customWidth="1"/>
    <col min="13056" max="13056" width="18.42578125" customWidth="1"/>
    <col min="13057" max="13057" width="10.7109375" bestFit="1" customWidth="1"/>
    <col min="13058" max="13058" width="10.85546875" bestFit="1" customWidth="1"/>
    <col min="13307" max="13307" width="7.140625" customWidth="1"/>
    <col min="13308" max="13308" width="24.42578125" customWidth="1"/>
    <col min="13309" max="13309" width="16.85546875" customWidth="1"/>
    <col min="13310" max="13310" width="14.85546875" customWidth="1"/>
    <col min="13311" max="13311" width="17.42578125" customWidth="1"/>
    <col min="13312" max="13312" width="18.42578125" customWidth="1"/>
    <col min="13313" max="13313" width="10.7109375" bestFit="1" customWidth="1"/>
    <col min="13314" max="13314" width="10.85546875" bestFit="1" customWidth="1"/>
    <col min="13563" max="13563" width="7.140625" customWidth="1"/>
    <col min="13564" max="13564" width="24.42578125" customWidth="1"/>
    <col min="13565" max="13565" width="16.85546875" customWidth="1"/>
    <col min="13566" max="13566" width="14.85546875" customWidth="1"/>
    <col min="13567" max="13567" width="17.42578125" customWidth="1"/>
    <col min="13568" max="13568" width="18.42578125" customWidth="1"/>
    <col min="13569" max="13569" width="10.7109375" bestFit="1" customWidth="1"/>
    <col min="13570" max="13570" width="10.85546875" bestFit="1" customWidth="1"/>
    <col min="13819" max="13819" width="7.140625" customWidth="1"/>
    <col min="13820" max="13820" width="24.42578125" customWidth="1"/>
    <col min="13821" max="13821" width="16.85546875" customWidth="1"/>
    <col min="13822" max="13822" width="14.85546875" customWidth="1"/>
    <col min="13823" max="13823" width="17.42578125" customWidth="1"/>
    <col min="13824" max="13824" width="18.42578125" customWidth="1"/>
    <col min="13825" max="13825" width="10.7109375" bestFit="1" customWidth="1"/>
    <col min="13826" max="13826" width="10.85546875" bestFit="1" customWidth="1"/>
    <col min="14075" max="14075" width="7.140625" customWidth="1"/>
    <col min="14076" max="14076" width="24.42578125" customWidth="1"/>
    <col min="14077" max="14077" width="16.85546875" customWidth="1"/>
    <col min="14078" max="14078" width="14.85546875" customWidth="1"/>
    <col min="14079" max="14079" width="17.42578125" customWidth="1"/>
    <col min="14080" max="14080" width="18.42578125" customWidth="1"/>
    <col min="14081" max="14081" width="10.7109375" bestFit="1" customWidth="1"/>
    <col min="14082" max="14082" width="10.85546875" bestFit="1" customWidth="1"/>
    <col min="14331" max="14331" width="7.140625" customWidth="1"/>
    <col min="14332" max="14332" width="24.42578125" customWidth="1"/>
    <col min="14333" max="14333" width="16.85546875" customWidth="1"/>
    <col min="14334" max="14334" width="14.85546875" customWidth="1"/>
    <col min="14335" max="14335" width="17.42578125" customWidth="1"/>
    <col min="14336" max="14336" width="18.42578125" customWidth="1"/>
    <col min="14337" max="14337" width="10.7109375" bestFit="1" customWidth="1"/>
    <col min="14338" max="14338" width="10.85546875" bestFit="1" customWidth="1"/>
    <col min="14587" max="14587" width="7.140625" customWidth="1"/>
    <col min="14588" max="14588" width="24.42578125" customWidth="1"/>
    <col min="14589" max="14589" width="16.85546875" customWidth="1"/>
    <col min="14590" max="14590" width="14.85546875" customWidth="1"/>
    <col min="14591" max="14591" width="17.42578125" customWidth="1"/>
    <col min="14592" max="14592" width="18.42578125" customWidth="1"/>
    <col min="14593" max="14593" width="10.7109375" bestFit="1" customWidth="1"/>
    <col min="14594" max="14594" width="10.85546875" bestFit="1" customWidth="1"/>
    <col min="14843" max="14843" width="7.140625" customWidth="1"/>
    <col min="14844" max="14844" width="24.42578125" customWidth="1"/>
    <col min="14845" max="14845" width="16.85546875" customWidth="1"/>
    <col min="14846" max="14846" width="14.85546875" customWidth="1"/>
    <col min="14847" max="14847" width="17.42578125" customWidth="1"/>
    <col min="14848" max="14848" width="18.42578125" customWidth="1"/>
    <col min="14849" max="14849" width="10.7109375" bestFit="1" customWidth="1"/>
    <col min="14850" max="14850" width="10.85546875" bestFit="1" customWidth="1"/>
    <col min="15099" max="15099" width="7.140625" customWidth="1"/>
    <col min="15100" max="15100" width="24.42578125" customWidth="1"/>
    <col min="15101" max="15101" width="16.85546875" customWidth="1"/>
    <col min="15102" max="15102" width="14.85546875" customWidth="1"/>
    <col min="15103" max="15103" width="17.42578125" customWidth="1"/>
    <col min="15104" max="15104" width="18.42578125" customWidth="1"/>
    <col min="15105" max="15105" width="10.7109375" bestFit="1" customWidth="1"/>
    <col min="15106" max="15106" width="10.85546875" bestFit="1" customWidth="1"/>
    <col min="15355" max="15355" width="7.140625" customWidth="1"/>
    <col min="15356" max="15356" width="24.42578125" customWidth="1"/>
    <col min="15357" max="15357" width="16.85546875" customWidth="1"/>
    <col min="15358" max="15358" width="14.85546875" customWidth="1"/>
    <col min="15359" max="15359" width="17.42578125" customWidth="1"/>
    <col min="15360" max="15360" width="18.42578125" customWidth="1"/>
    <col min="15361" max="15361" width="10.7109375" bestFit="1" customWidth="1"/>
    <col min="15362" max="15362" width="10.85546875" bestFit="1" customWidth="1"/>
    <col min="15611" max="15611" width="7.140625" customWidth="1"/>
    <col min="15612" max="15612" width="24.42578125" customWidth="1"/>
    <col min="15613" max="15613" width="16.85546875" customWidth="1"/>
    <col min="15614" max="15614" width="14.85546875" customWidth="1"/>
    <col min="15615" max="15615" width="17.42578125" customWidth="1"/>
    <col min="15616" max="15616" width="18.42578125" customWidth="1"/>
    <col min="15617" max="15617" width="10.7109375" bestFit="1" customWidth="1"/>
    <col min="15618" max="15618" width="10.85546875" bestFit="1" customWidth="1"/>
    <col min="15867" max="15867" width="7.140625" customWidth="1"/>
    <col min="15868" max="15868" width="24.42578125" customWidth="1"/>
    <col min="15869" max="15869" width="16.85546875" customWidth="1"/>
    <col min="15870" max="15870" width="14.85546875" customWidth="1"/>
    <col min="15871" max="15871" width="17.42578125" customWidth="1"/>
    <col min="15872" max="15872" width="18.42578125" customWidth="1"/>
    <col min="15873" max="15873" width="10.7109375" bestFit="1" customWidth="1"/>
    <col min="15874" max="15874" width="10.85546875" bestFit="1" customWidth="1"/>
    <col min="16123" max="16123" width="7.140625" customWidth="1"/>
    <col min="16124" max="16124" width="24.42578125" customWidth="1"/>
    <col min="16125" max="16125" width="16.85546875" customWidth="1"/>
    <col min="16126" max="16126" width="14.85546875" customWidth="1"/>
    <col min="16127" max="16127" width="17.42578125" customWidth="1"/>
    <col min="16128" max="16128" width="18.42578125" customWidth="1"/>
    <col min="16129" max="16129" width="10.7109375" bestFit="1" customWidth="1"/>
    <col min="16130" max="16130" width="10.85546875" bestFit="1" customWidth="1"/>
  </cols>
  <sheetData>
    <row r="1" spans="1:7" ht="21.75" customHeight="1" x14ac:dyDescent="0.25">
      <c r="A1" s="69" t="s">
        <v>191</v>
      </c>
      <c r="B1" s="432" t="s">
        <v>192</v>
      </c>
      <c r="C1" s="433"/>
      <c r="D1" s="433"/>
      <c r="E1" s="433"/>
      <c r="F1" s="263"/>
      <c r="G1" s="263"/>
    </row>
    <row r="2" spans="1:7" ht="15.75" x14ac:dyDescent="0.25">
      <c r="A2" s="76"/>
      <c r="B2" s="263"/>
      <c r="C2" s="263"/>
      <c r="D2" s="263"/>
      <c r="E2" s="263"/>
      <c r="F2" s="263"/>
      <c r="G2" s="263"/>
    </row>
    <row r="3" spans="1:7" ht="15.75" x14ac:dyDescent="0.25">
      <c r="A3" s="431" t="s">
        <v>358</v>
      </c>
      <c r="B3" s="425"/>
      <c r="C3" s="425"/>
      <c r="D3" s="425"/>
      <c r="E3" s="425"/>
      <c r="F3" s="263"/>
      <c r="G3" s="263"/>
    </row>
    <row r="4" spans="1:7" ht="15.75" x14ac:dyDescent="0.25">
      <c r="A4" s="434" t="s">
        <v>359</v>
      </c>
      <c r="B4" s="433"/>
      <c r="C4" s="433"/>
      <c r="D4" s="433"/>
      <c r="E4" s="433"/>
      <c r="F4" s="263"/>
      <c r="G4" s="263"/>
    </row>
    <row r="5" spans="1:7" ht="15.75" x14ac:dyDescent="0.25">
      <c r="A5" s="76"/>
      <c r="B5" s="263"/>
      <c r="C5" s="263"/>
      <c r="D5" s="263"/>
      <c r="E5" s="263"/>
      <c r="F5" s="263"/>
      <c r="G5" s="263"/>
    </row>
    <row r="6" spans="1:7" ht="17.25" customHeight="1" x14ac:dyDescent="0.25">
      <c r="A6" s="69" t="s">
        <v>193</v>
      </c>
      <c r="B6" s="432" t="s">
        <v>194</v>
      </c>
      <c r="C6" s="433"/>
      <c r="D6" s="433"/>
      <c r="E6" s="433"/>
      <c r="F6" s="263"/>
      <c r="G6" s="263"/>
    </row>
    <row r="7" spans="1:7" ht="15.75" x14ac:dyDescent="0.25">
      <c r="A7" s="76"/>
      <c r="B7" s="263"/>
      <c r="C7" s="263"/>
      <c r="D7" s="263"/>
      <c r="E7" s="263"/>
      <c r="F7" s="263"/>
      <c r="G7" s="263"/>
    </row>
    <row r="8" spans="1:7" ht="65.25" customHeight="1" x14ac:dyDescent="0.25">
      <c r="A8" s="72" t="s">
        <v>0</v>
      </c>
      <c r="B8" s="72" t="s">
        <v>149</v>
      </c>
      <c r="C8" s="72" t="s">
        <v>195</v>
      </c>
      <c r="D8" s="72" t="s">
        <v>196</v>
      </c>
      <c r="E8" s="72" t="s">
        <v>197</v>
      </c>
      <c r="F8" s="72" t="s">
        <v>227</v>
      </c>
      <c r="G8" s="263"/>
    </row>
    <row r="9" spans="1:7" ht="15.75" x14ac:dyDescent="0.2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263"/>
    </row>
    <row r="10" spans="1:7" ht="15.75" x14ac:dyDescent="0.25">
      <c r="A10" s="72">
        <v>1</v>
      </c>
      <c r="B10" s="79" t="s">
        <v>360</v>
      </c>
      <c r="C10" s="72">
        <v>3</v>
      </c>
      <c r="D10" s="72">
        <v>12</v>
      </c>
      <c r="E10" s="264">
        <v>1000</v>
      </c>
      <c r="F10" s="264">
        <f>C10*D10*E10</f>
        <v>36000</v>
      </c>
      <c r="G10" s="263"/>
    </row>
    <row r="11" spans="1:7" ht="15.75" x14ac:dyDescent="0.25">
      <c r="A11" s="72">
        <v>2</v>
      </c>
      <c r="B11" s="79" t="s">
        <v>361</v>
      </c>
      <c r="C11" s="72">
        <v>1</v>
      </c>
      <c r="D11" s="72">
        <v>12</v>
      </c>
      <c r="E11" s="264">
        <v>2950</v>
      </c>
      <c r="F11" s="264">
        <f>D11*E11</f>
        <v>35400</v>
      </c>
      <c r="G11" s="263"/>
    </row>
    <row r="12" spans="1:7" ht="15.75" x14ac:dyDescent="0.25">
      <c r="A12" s="430" t="s">
        <v>147</v>
      </c>
      <c r="B12" s="430"/>
      <c r="C12" s="72" t="s">
        <v>148</v>
      </c>
      <c r="D12" s="72" t="s">
        <v>148</v>
      </c>
      <c r="E12" s="72" t="s">
        <v>148</v>
      </c>
      <c r="F12" s="264">
        <f>F10+F11</f>
        <v>71400</v>
      </c>
      <c r="G12" s="263"/>
    </row>
    <row r="13" spans="1:7" ht="15.75" x14ac:dyDescent="0.25">
      <c r="A13" s="76"/>
      <c r="B13" s="263"/>
      <c r="C13" s="263"/>
      <c r="D13" s="263"/>
      <c r="E13" s="263"/>
      <c r="F13" s="263"/>
      <c r="G13" s="263"/>
    </row>
    <row r="14" spans="1:7" ht="19.5" hidden="1" customHeight="1" x14ac:dyDescent="0.25">
      <c r="A14" s="69" t="s">
        <v>198</v>
      </c>
      <c r="B14" s="431" t="s">
        <v>199</v>
      </c>
      <c r="C14" s="425"/>
      <c r="D14" s="425"/>
      <c r="E14" s="425"/>
      <c r="F14" s="263"/>
      <c r="G14" s="263"/>
    </row>
    <row r="15" spans="1:7" ht="15.75" hidden="1" x14ac:dyDescent="0.25">
      <c r="A15" s="76"/>
      <c r="B15" s="263"/>
      <c r="C15" s="263"/>
      <c r="D15" s="263"/>
      <c r="E15" s="263"/>
      <c r="F15" s="263"/>
      <c r="G15" s="263"/>
    </row>
    <row r="16" spans="1:7" ht="42" hidden="1" customHeight="1" x14ac:dyDescent="0.25">
      <c r="A16" s="72" t="s">
        <v>0</v>
      </c>
      <c r="B16" s="72" t="s">
        <v>149</v>
      </c>
      <c r="C16" s="72" t="s">
        <v>200</v>
      </c>
      <c r="D16" s="72" t="s">
        <v>201</v>
      </c>
      <c r="E16" s="72" t="s">
        <v>228</v>
      </c>
      <c r="F16" s="263"/>
      <c r="G16" s="263"/>
    </row>
    <row r="17" spans="1:7" ht="15.75" hidden="1" x14ac:dyDescent="0.25">
      <c r="A17" s="72">
        <v>1</v>
      </c>
      <c r="B17" s="72">
        <v>2</v>
      </c>
      <c r="C17" s="72">
        <v>3</v>
      </c>
      <c r="D17" s="72">
        <v>4</v>
      </c>
      <c r="E17" s="72">
        <v>5</v>
      </c>
      <c r="F17" s="263"/>
      <c r="G17" s="263"/>
    </row>
    <row r="18" spans="1:7" ht="15.75" hidden="1" x14ac:dyDescent="0.25">
      <c r="A18" s="72"/>
      <c r="B18" s="79"/>
      <c r="C18" s="72"/>
      <c r="D18" s="72"/>
      <c r="E18" s="72"/>
      <c r="F18" s="263"/>
      <c r="G18" s="263"/>
    </row>
    <row r="19" spans="1:7" ht="15.75" hidden="1" x14ac:dyDescent="0.25">
      <c r="A19" s="72"/>
      <c r="B19" s="79"/>
      <c r="C19" s="72"/>
      <c r="D19" s="72"/>
      <c r="E19" s="72"/>
      <c r="F19" s="263"/>
      <c r="G19" s="263"/>
    </row>
    <row r="20" spans="1:7" ht="15.75" hidden="1" x14ac:dyDescent="0.25">
      <c r="A20" s="430" t="s">
        <v>147</v>
      </c>
      <c r="B20" s="430"/>
      <c r="C20" s="72" t="s">
        <v>148</v>
      </c>
      <c r="D20" s="72" t="s">
        <v>148</v>
      </c>
      <c r="E20" s="72"/>
      <c r="F20" s="263"/>
      <c r="G20" s="263"/>
    </row>
    <row r="21" spans="1:7" ht="15.75" x14ac:dyDescent="0.25">
      <c r="A21" s="76"/>
      <c r="B21" s="263"/>
      <c r="C21" s="263"/>
      <c r="D21" s="263"/>
      <c r="E21" s="263"/>
      <c r="F21" s="263"/>
      <c r="G21" s="263"/>
    </row>
    <row r="22" spans="1:7" ht="22.5" customHeight="1" x14ac:dyDescent="0.25">
      <c r="A22" s="69" t="s">
        <v>202</v>
      </c>
      <c r="B22" s="432" t="s">
        <v>203</v>
      </c>
      <c r="C22" s="433"/>
      <c r="D22" s="433"/>
      <c r="E22" s="433"/>
      <c r="F22" s="433"/>
      <c r="G22" s="263"/>
    </row>
    <row r="23" spans="1:7" ht="15.75" x14ac:dyDescent="0.25">
      <c r="A23" s="76"/>
      <c r="B23" s="263"/>
      <c r="C23" s="263"/>
      <c r="D23" s="263"/>
      <c r="E23" s="263"/>
      <c r="F23" s="263"/>
      <c r="G23" s="263"/>
    </row>
    <row r="24" spans="1:7" ht="48" customHeight="1" x14ac:dyDescent="0.25">
      <c r="A24" s="72" t="s">
        <v>0</v>
      </c>
      <c r="B24" s="72" t="s">
        <v>149</v>
      </c>
      <c r="C24" s="72" t="s">
        <v>204</v>
      </c>
      <c r="D24" s="72" t="s">
        <v>205</v>
      </c>
      <c r="E24" s="72" t="s">
        <v>206</v>
      </c>
      <c r="F24" s="72" t="s">
        <v>227</v>
      </c>
      <c r="G24" s="263"/>
    </row>
    <row r="25" spans="1:7" ht="15.75" x14ac:dyDescent="0.25">
      <c r="A25" s="72">
        <v>1</v>
      </c>
      <c r="B25" s="72">
        <v>2</v>
      </c>
      <c r="C25" s="72">
        <v>3</v>
      </c>
      <c r="D25" s="72">
        <v>4</v>
      </c>
      <c r="E25" s="72">
        <v>5</v>
      </c>
      <c r="F25" s="72">
        <v>6</v>
      </c>
      <c r="G25" s="263"/>
    </row>
    <row r="26" spans="1:7" ht="15.75" x14ac:dyDescent="0.25">
      <c r="A26" s="72">
        <v>1</v>
      </c>
      <c r="B26" s="73" t="s">
        <v>362</v>
      </c>
      <c r="C26" s="264">
        <v>100</v>
      </c>
      <c r="D26" s="264">
        <v>6602.8</v>
      </c>
      <c r="E26" s="264"/>
      <c r="F26" s="264">
        <f>C26*D26</f>
        <v>660280</v>
      </c>
      <c r="G26" s="263"/>
    </row>
    <row r="27" spans="1:7" ht="15.75" x14ac:dyDescent="0.25">
      <c r="A27" s="72">
        <v>2</v>
      </c>
      <c r="B27" s="73" t="s">
        <v>363</v>
      </c>
      <c r="C27" s="264">
        <v>301887</v>
      </c>
      <c r="D27" s="264">
        <v>4.4800000000000004</v>
      </c>
      <c r="E27" s="264"/>
      <c r="F27" s="264">
        <f>C27*D27</f>
        <v>1352453.7600000002</v>
      </c>
      <c r="G27" s="263"/>
    </row>
    <row r="28" spans="1:7" ht="31.5" x14ac:dyDescent="0.25">
      <c r="A28" s="72">
        <v>3</v>
      </c>
      <c r="B28" s="73" t="s">
        <v>364</v>
      </c>
      <c r="C28" s="264">
        <v>12812</v>
      </c>
      <c r="D28" s="264">
        <v>35.22</v>
      </c>
      <c r="E28" s="264"/>
      <c r="F28" s="264">
        <f>C28*D28</f>
        <v>451238.64</v>
      </c>
      <c r="G28" s="263"/>
    </row>
    <row r="29" spans="1:7" ht="15.75" x14ac:dyDescent="0.25">
      <c r="A29" s="72">
        <v>4</v>
      </c>
      <c r="B29" s="73" t="s">
        <v>483</v>
      </c>
      <c r="C29" s="264"/>
      <c r="D29" s="264">
        <v>31.22</v>
      </c>
      <c r="E29" s="264"/>
      <c r="F29" s="264">
        <f>F28*86%</f>
        <v>388065.2304</v>
      </c>
      <c r="G29" s="263"/>
    </row>
    <row r="30" spans="1:7" ht="15.75" x14ac:dyDescent="0.25">
      <c r="A30" s="430" t="s">
        <v>147</v>
      </c>
      <c r="B30" s="430"/>
      <c r="C30" s="72" t="s">
        <v>148</v>
      </c>
      <c r="D30" s="72" t="s">
        <v>148</v>
      </c>
      <c r="E30" s="72" t="s">
        <v>148</v>
      </c>
      <c r="F30" s="264">
        <f>SUM(F26:F29)</f>
        <v>2852037.6304000001</v>
      </c>
      <c r="G30" s="263"/>
    </row>
    <row r="31" spans="1:7" ht="15.75" x14ac:dyDescent="0.25">
      <c r="A31" s="76"/>
      <c r="B31" s="263"/>
      <c r="C31" s="263"/>
      <c r="D31" s="263"/>
      <c r="E31" s="263"/>
      <c r="F31" s="263"/>
      <c r="G31" s="263"/>
    </row>
    <row r="32" spans="1:7" ht="16.5" hidden="1" customHeight="1" x14ac:dyDescent="0.25">
      <c r="A32" s="69" t="s">
        <v>207</v>
      </c>
      <c r="B32" s="432" t="s">
        <v>208</v>
      </c>
      <c r="C32" s="433"/>
      <c r="D32" s="433"/>
      <c r="E32" s="433"/>
      <c r="F32" s="263"/>
      <c r="G32" s="263"/>
    </row>
    <row r="33" spans="1:7" ht="15.75" hidden="1" x14ac:dyDescent="0.25">
      <c r="A33" s="76"/>
      <c r="B33" s="263"/>
      <c r="C33" s="263"/>
      <c r="D33" s="263"/>
      <c r="E33" s="263"/>
      <c r="F33" s="263"/>
      <c r="G33" s="263"/>
    </row>
    <row r="34" spans="1:7" ht="45.75" hidden="1" customHeight="1" x14ac:dyDescent="0.25">
      <c r="A34" s="72" t="s">
        <v>0</v>
      </c>
      <c r="B34" s="72" t="s">
        <v>149</v>
      </c>
      <c r="C34" s="72" t="s">
        <v>209</v>
      </c>
      <c r="D34" s="72" t="s">
        <v>210</v>
      </c>
      <c r="E34" s="72" t="s">
        <v>226</v>
      </c>
      <c r="F34" s="263"/>
      <c r="G34" s="263"/>
    </row>
    <row r="35" spans="1:7" ht="15.75" hidden="1" x14ac:dyDescent="0.25">
      <c r="A35" s="72">
        <v>1</v>
      </c>
      <c r="B35" s="72">
        <v>2</v>
      </c>
      <c r="C35" s="72">
        <v>3</v>
      </c>
      <c r="D35" s="72">
        <v>4</v>
      </c>
      <c r="E35" s="72">
        <v>5</v>
      </c>
      <c r="F35" s="263"/>
      <c r="G35" s="263"/>
    </row>
    <row r="36" spans="1:7" ht="15.75" hidden="1" x14ac:dyDescent="0.25">
      <c r="A36" s="72"/>
      <c r="B36" s="79"/>
      <c r="C36" s="72"/>
      <c r="D36" s="72"/>
      <c r="E36" s="72"/>
      <c r="F36" s="263"/>
      <c r="G36" s="263"/>
    </row>
    <row r="37" spans="1:7" ht="15.75" hidden="1" x14ac:dyDescent="0.25">
      <c r="A37" s="72"/>
      <c r="B37" s="79"/>
      <c r="C37" s="72"/>
      <c r="D37" s="72"/>
      <c r="E37" s="72"/>
      <c r="F37" s="263"/>
      <c r="G37" s="263"/>
    </row>
    <row r="38" spans="1:7" ht="15.75" hidden="1" x14ac:dyDescent="0.25">
      <c r="A38" s="430" t="s">
        <v>147</v>
      </c>
      <c r="B38" s="430"/>
      <c r="C38" s="72" t="s">
        <v>148</v>
      </c>
      <c r="D38" s="72" t="s">
        <v>148</v>
      </c>
      <c r="E38" s="72"/>
      <c r="F38" s="263"/>
      <c r="G38" s="263"/>
    </row>
    <row r="39" spans="1:7" ht="15.75" x14ac:dyDescent="0.25">
      <c r="A39" s="76"/>
      <c r="B39" s="263"/>
      <c r="C39" s="263"/>
      <c r="D39" s="263"/>
      <c r="E39" s="263"/>
      <c r="F39" s="263"/>
      <c r="G39" s="263"/>
    </row>
    <row r="40" spans="1:7" ht="27.75" customHeight="1" x14ac:dyDescent="0.25">
      <c r="A40" s="69" t="s">
        <v>211</v>
      </c>
      <c r="B40" s="431" t="s">
        <v>212</v>
      </c>
      <c r="C40" s="425"/>
      <c r="D40" s="425"/>
      <c r="E40" s="425"/>
      <c r="F40" s="263"/>
      <c r="G40" s="263"/>
    </row>
    <row r="41" spans="1:7" ht="15.75" x14ac:dyDescent="0.25">
      <c r="A41" s="76"/>
      <c r="B41" s="263"/>
      <c r="C41" s="263"/>
      <c r="D41" s="263"/>
      <c r="E41" s="263"/>
      <c r="F41" s="263"/>
      <c r="G41" s="263"/>
    </row>
    <row r="42" spans="1:7" ht="39.75" customHeight="1" x14ac:dyDescent="0.25">
      <c r="A42" s="72" t="s">
        <v>0</v>
      </c>
      <c r="B42" s="72" t="s">
        <v>149</v>
      </c>
      <c r="C42" s="72" t="s">
        <v>213</v>
      </c>
      <c r="D42" s="265" t="s">
        <v>214</v>
      </c>
      <c r="E42" s="72" t="s">
        <v>225</v>
      </c>
      <c r="F42" s="263"/>
      <c r="G42" s="263"/>
    </row>
    <row r="43" spans="1:7" ht="15.75" x14ac:dyDescent="0.25">
      <c r="A43" s="72">
        <v>1</v>
      </c>
      <c r="B43" s="72">
        <v>2</v>
      </c>
      <c r="C43" s="72">
        <v>3</v>
      </c>
      <c r="D43" s="265">
        <v>4</v>
      </c>
      <c r="E43" s="72">
        <v>5</v>
      </c>
      <c r="F43" s="263"/>
      <c r="G43" s="263"/>
    </row>
    <row r="44" spans="1:7" ht="47.25" x14ac:dyDescent="0.25">
      <c r="A44" s="72">
        <v>1</v>
      </c>
      <c r="B44" s="73" t="s">
        <v>365</v>
      </c>
      <c r="C44" s="72" t="s">
        <v>366</v>
      </c>
      <c r="D44" s="265">
        <v>12</v>
      </c>
      <c r="E44" s="264">
        <v>39000</v>
      </c>
      <c r="F44" s="263"/>
      <c r="G44" s="263"/>
    </row>
    <row r="45" spans="1:7" ht="47.25" x14ac:dyDescent="0.25">
      <c r="A45" s="72">
        <v>2</v>
      </c>
      <c r="B45" s="73" t="s">
        <v>367</v>
      </c>
      <c r="C45" s="72" t="s">
        <v>368</v>
      </c>
      <c r="D45" s="265">
        <v>4</v>
      </c>
      <c r="E45" s="264"/>
      <c r="F45" s="263"/>
      <c r="G45" s="263"/>
    </row>
    <row r="46" spans="1:7" ht="47.25" x14ac:dyDescent="0.25">
      <c r="A46" s="72">
        <v>3</v>
      </c>
      <c r="B46" s="73" t="s">
        <v>369</v>
      </c>
      <c r="C46" s="72" t="s">
        <v>370</v>
      </c>
      <c r="D46" s="265">
        <v>12</v>
      </c>
      <c r="E46" s="264">
        <v>50000</v>
      </c>
      <c r="F46" s="263"/>
      <c r="G46" s="263"/>
    </row>
    <row r="47" spans="1:7" ht="15.75" x14ac:dyDescent="0.25">
      <c r="A47" s="72">
        <v>4</v>
      </c>
      <c r="B47" s="73" t="s">
        <v>371</v>
      </c>
      <c r="C47" s="72" t="s">
        <v>372</v>
      </c>
      <c r="D47" s="265">
        <v>4</v>
      </c>
      <c r="E47" s="264">
        <v>15000</v>
      </c>
      <c r="F47" s="263"/>
      <c r="G47" s="263"/>
    </row>
    <row r="48" spans="1:7" ht="15.75" x14ac:dyDescent="0.25">
      <c r="A48" s="72">
        <v>5</v>
      </c>
      <c r="B48" s="73" t="s">
        <v>373</v>
      </c>
      <c r="C48" s="72" t="s">
        <v>374</v>
      </c>
      <c r="D48" s="265">
        <v>12</v>
      </c>
      <c r="E48" s="264">
        <v>130000</v>
      </c>
      <c r="F48" s="263"/>
      <c r="G48" s="263"/>
    </row>
    <row r="49" spans="1:11" ht="15.75" x14ac:dyDescent="0.25">
      <c r="A49" s="72">
        <v>6</v>
      </c>
      <c r="B49" s="73" t="s">
        <v>375</v>
      </c>
      <c r="C49" s="72" t="s">
        <v>376</v>
      </c>
      <c r="D49" s="265">
        <v>12</v>
      </c>
      <c r="E49" s="264">
        <v>70000</v>
      </c>
      <c r="F49" s="263"/>
      <c r="G49" s="263"/>
    </row>
    <row r="50" spans="1:11" ht="15.75" x14ac:dyDescent="0.25">
      <c r="A50" s="72">
        <v>7</v>
      </c>
      <c r="B50" s="73" t="s">
        <v>377</v>
      </c>
      <c r="C50" s="72" t="s">
        <v>378</v>
      </c>
      <c r="D50" s="265">
        <v>12</v>
      </c>
      <c r="E50" s="264">
        <v>120000</v>
      </c>
      <c r="F50" s="263"/>
      <c r="G50" s="263"/>
    </row>
    <row r="51" spans="1:11" ht="31.5" x14ac:dyDescent="0.25">
      <c r="A51" s="72">
        <v>8</v>
      </c>
      <c r="B51" s="73" t="s">
        <v>379</v>
      </c>
      <c r="C51" s="72" t="s">
        <v>380</v>
      </c>
      <c r="D51" s="265">
        <v>12</v>
      </c>
      <c r="E51" s="264">
        <v>15000</v>
      </c>
      <c r="F51" s="263"/>
      <c r="G51" s="263"/>
    </row>
    <row r="52" spans="1:11" ht="47.25" x14ac:dyDescent="0.25">
      <c r="A52" s="72">
        <v>9</v>
      </c>
      <c r="B52" s="73" t="s">
        <v>381</v>
      </c>
      <c r="C52" s="72" t="s">
        <v>382</v>
      </c>
      <c r="D52" s="265">
        <v>1</v>
      </c>
      <c r="E52" s="264">
        <v>60000</v>
      </c>
      <c r="F52" s="263"/>
      <c r="G52" s="263"/>
    </row>
    <row r="53" spans="1:11" ht="15.75" x14ac:dyDescent="0.25">
      <c r="A53" s="72">
        <v>10</v>
      </c>
      <c r="B53" s="73" t="s">
        <v>383</v>
      </c>
      <c r="C53" s="72" t="s">
        <v>384</v>
      </c>
      <c r="D53" s="265">
        <v>12</v>
      </c>
      <c r="E53" s="264">
        <v>70000</v>
      </c>
      <c r="F53" s="263"/>
      <c r="G53" s="263"/>
    </row>
    <row r="54" spans="1:11" ht="15.75" x14ac:dyDescent="0.25">
      <c r="A54" s="72"/>
      <c r="B54" s="73" t="s">
        <v>385</v>
      </c>
      <c r="C54" s="72"/>
      <c r="D54" s="265"/>
      <c r="E54" s="264">
        <v>60000</v>
      </c>
      <c r="F54" s="263"/>
      <c r="G54" s="263"/>
    </row>
    <row r="55" spans="1:11" ht="15.75" x14ac:dyDescent="0.25">
      <c r="A55" s="72"/>
      <c r="B55" s="73" t="s">
        <v>386</v>
      </c>
      <c r="C55" s="72" t="s">
        <v>387</v>
      </c>
      <c r="D55" s="265">
        <v>1</v>
      </c>
      <c r="E55" s="264">
        <v>60000</v>
      </c>
      <c r="F55" s="263"/>
      <c r="G55" s="263"/>
    </row>
    <row r="56" spans="1:11" ht="15.75" x14ac:dyDescent="0.25">
      <c r="A56" s="72"/>
      <c r="B56" s="73" t="s">
        <v>459</v>
      </c>
      <c r="C56" s="72" t="s">
        <v>460</v>
      </c>
      <c r="D56" s="265">
        <v>1</v>
      </c>
      <c r="E56" s="264">
        <v>20000</v>
      </c>
      <c r="F56" s="263"/>
      <c r="G56" s="263"/>
    </row>
    <row r="57" spans="1:11" ht="15.75" x14ac:dyDescent="0.25">
      <c r="A57" s="72">
        <v>11</v>
      </c>
      <c r="B57" s="73" t="s">
        <v>390</v>
      </c>
      <c r="C57" s="72" t="s">
        <v>391</v>
      </c>
      <c r="D57" s="265">
        <v>4</v>
      </c>
      <c r="E57" s="264">
        <v>6000</v>
      </c>
      <c r="F57" s="263"/>
      <c r="G57" s="263"/>
    </row>
    <row r="58" spans="1:11" ht="15.75" x14ac:dyDescent="0.25">
      <c r="A58" s="72">
        <v>12</v>
      </c>
      <c r="B58" s="73" t="s">
        <v>392</v>
      </c>
      <c r="C58" s="72" t="s">
        <v>393</v>
      </c>
      <c r="D58" s="265">
        <v>1</v>
      </c>
      <c r="E58" s="264"/>
      <c r="F58" s="263"/>
      <c r="G58" s="263"/>
    </row>
    <row r="59" spans="1:11" ht="15.75" x14ac:dyDescent="0.25">
      <c r="A59" s="430" t="s">
        <v>147</v>
      </c>
      <c r="B59" s="430"/>
      <c r="C59" s="72" t="s">
        <v>148</v>
      </c>
      <c r="D59" s="265" t="s">
        <v>148</v>
      </c>
      <c r="E59" s="264"/>
      <c r="F59" s="263"/>
      <c r="G59" s="263"/>
    </row>
    <row r="60" spans="1:11" ht="15.75" x14ac:dyDescent="0.25">
      <c r="A60" s="76"/>
      <c r="B60" s="263"/>
      <c r="C60" s="263"/>
      <c r="D60" s="263"/>
      <c r="E60" s="264">
        <f>SUM(E44:E59)</f>
        <v>715000</v>
      </c>
      <c r="F60" s="263"/>
      <c r="G60" s="263"/>
      <c r="K60" s="211"/>
    </row>
    <row r="61" spans="1:11" ht="19.5" customHeight="1" x14ac:dyDescent="0.25">
      <c r="A61" s="69" t="s">
        <v>215</v>
      </c>
      <c r="B61" s="431" t="s">
        <v>216</v>
      </c>
      <c r="C61" s="425"/>
      <c r="D61" s="425"/>
      <c r="E61" s="425"/>
      <c r="F61" s="263"/>
      <c r="G61" s="263"/>
    </row>
    <row r="62" spans="1:11" ht="15.75" x14ac:dyDescent="0.25">
      <c r="A62" s="69"/>
      <c r="B62" s="263"/>
      <c r="C62" s="263"/>
      <c r="D62" s="263"/>
      <c r="E62" s="263"/>
      <c r="F62" s="263"/>
      <c r="G62" s="263"/>
    </row>
    <row r="63" spans="1:11" ht="15.75" x14ac:dyDescent="0.25">
      <c r="A63" s="69"/>
      <c r="B63" s="263"/>
      <c r="C63" s="263"/>
      <c r="D63" s="263"/>
      <c r="E63" s="263"/>
      <c r="F63" s="263"/>
      <c r="G63" s="263"/>
    </row>
    <row r="64" spans="1:11" ht="57.75" customHeight="1" x14ac:dyDescent="0.25">
      <c r="A64" s="72" t="s">
        <v>0</v>
      </c>
      <c r="B64" s="72" t="s">
        <v>149</v>
      </c>
      <c r="C64" s="72" t="s">
        <v>217</v>
      </c>
      <c r="D64" s="72" t="s">
        <v>229</v>
      </c>
      <c r="E64" s="266"/>
      <c r="F64" s="263"/>
      <c r="G64" s="263"/>
    </row>
    <row r="65" spans="1:17" ht="15" customHeight="1" x14ac:dyDescent="0.25">
      <c r="A65" s="72">
        <v>1</v>
      </c>
      <c r="B65" s="72">
        <v>2</v>
      </c>
      <c r="C65" s="72">
        <v>3</v>
      </c>
      <c r="D65" s="72">
        <v>4</v>
      </c>
      <c r="E65" s="266"/>
      <c r="F65" s="263"/>
      <c r="G65" s="263"/>
    </row>
    <row r="66" spans="1:17" ht="15" customHeight="1" x14ac:dyDescent="0.25">
      <c r="A66" s="72">
        <v>1</v>
      </c>
      <c r="B66" s="73" t="s">
        <v>394</v>
      </c>
      <c r="C66" s="72"/>
      <c r="D66" s="264"/>
      <c r="E66" s="266"/>
      <c r="F66" s="263"/>
      <c r="G66" s="263"/>
    </row>
    <row r="67" spans="1:17" ht="15" customHeight="1" x14ac:dyDescent="0.25">
      <c r="A67" s="72">
        <v>2</v>
      </c>
      <c r="B67" s="73" t="s">
        <v>395</v>
      </c>
      <c r="C67" s="72"/>
      <c r="D67" s="264">
        <v>15000</v>
      </c>
      <c r="E67" s="266"/>
      <c r="F67" s="263"/>
      <c r="G67" s="263"/>
    </row>
    <row r="68" spans="1:17" ht="15" customHeight="1" x14ac:dyDescent="0.25">
      <c r="A68" s="72">
        <v>3</v>
      </c>
      <c r="B68" s="73" t="s">
        <v>396</v>
      </c>
      <c r="C68" s="72">
        <v>12</v>
      </c>
      <c r="D68" s="264">
        <v>90000</v>
      </c>
      <c r="E68" s="266"/>
      <c r="F68" s="263"/>
      <c r="G68" s="263"/>
    </row>
    <row r="69" spans="1:17" ht="15" customHeight="1" x14ac:dyDescent="0.25">
      <c r="A69" s="72"/>
      <c r="B69" s="73" t="s">
        <v>462</v>
      </c>
      <c r="C69" s="72"/>
      <c r="D69" s="264">
        <v>150000</v>
      </c>
      <c r="E69" s="266"/>
      <c r="F69" s="263"/>
      <c r="G69" s="263"/>
    </row>
    <row r="70" spans="1:17" ht="15" customHeight="1" x14ac:dyDescent="0.25">
      <c r="A70" s="72">
        <v>4</v>
      </c>
      <c r="B70" s="73" t="s">
        <v>447</v>
      </c>
      <c r="C70" s="72"/>
      <c r="D70" s="264">
        <v>4000</v>
      </c>
      <c r="E70" s="266"/>
      <c r="F70" s="263"/>
      <c r="G70" s="263"/>
    </row>
    <row r="71" spans="1:17" ht="15" customHeight="1" x14ac:dyDescent="0.25">
      <c r="A71" s="72">
        <v>5</v>
      </c>
      <c r="B71" s="73" t="s">
        <v>461</v>
      </c>
      <c r="C71" s="72">
        <v>3</v>
      </c>
      <c r="D71" s="264">
        <v>5600</v>
      </c>
      <c r="E71" s="266"/>
      <c r="F71" s="263"/>
      <c r="G71" s="263"/>
    </row>
    <row r="72" spans="1:17" ht="24" customHeight="1" x14ac:dyDescent="0.25">
      <c r="A72" s="72">
        <v>6</v>
      </c>
      <c r="B72" s="73" t="s">
        <v>463</v>
      </c>
      <c r="C72" s="72"/>
      <c r="D72" s="264">
        <v>15000</v>
      </c>
      <c r="E72" s="266"/>
      <c r="F72" s="263"/>
      <c r="G72" s="263"/>
    </row>
    <row r="73" spans="1:17" ht="31.5" x14ac:dyDescent="0.25">
      <c r="A73" s="72">
        <v>7</v>
      </c>
      <c r="B73" s="73" t="s">
        <v>397</v>
      </c>
      <c r="C73" s="72"/>
      <c r="D73" s="264"/>
      <c r="E73" s="266"/>
      <c r="F73" s="263"/>
      <c r="G73" s="263"/>
    </row>
    <row r="74" spans="1:17" ht="31.5" x14ac:dyDescent="0.25">
      <c r="A74" s="72"/>
      <c r="B74" s="73" t="s">
        <v>398</v>
      </c>
      <c r="C74" s="72"/>
      <c r="D74" s="264">
        <v>20000</v>
      </c>
      <c r="E74" s="266"/>
      <c r="F74" s="263"/>
      <c r="G74" s="263"/>
    </row>
    <row r="75" spans="1:17" ht="15" customHeight="1" x14ac:dyDescent="0.25">
      <c r="A75" s="72">
        <v>8</v>
      </c>
      <c r="B75" s="73" t="s">
        <v>399</v>
      </c>
      <c r="C75" s="72"/>
      <c r="D75" s="264">
        <v>150000</v>
      </c>
      <c r="E75" s="266"/>
      <c r="F75" s="263"/>
      <c r="G75" s="263"/>
      <c r="Q75">
        <f>'6'!E26018</f>
        <v>0</v>
      </c>
    </row>
    <row r="76" spans="1:17" ht="31.5" x14ac:dyDescent="0.25">
      <c r="A76" s="72">
        <v>9</v>
      </c>
      <c r="B76" s="73" t="s">
        <v>464</v>
      </c>
      <c r="C76" s="72"/>
      <c r="D76" s="264">
        <v>3000</v>
      </c>
      <c r="E76" s="266"/>
      <c r="F76" s="263"/>
      <c r="G76" s="263"/>
    </row>
    <row r="77" spans="1:17" ht="15.75" x14ac:dyDescent="0.25">
      <c r="A77" s="72">
        <v>10</v>
      </c>
      <c r="B77" s="73" t="s">
        <v>400</v>
      </c>
      <c r="C77" s="72"/>
      <c r="D77" s="264"/>
      <c r="E77" s="266"/>
      <c r="F77" s="263"/>
      <c r="G77" s="263"/>
    </row>
    <row r="78" spans="1:17" ht="15.75" x14ac:dyDescent="0.25">
      <c r="A78" s="72">
        <v>11</v>
      </c>
      <c r="B78" s="73" t="s">
        <v>401</v>
      </c>
      <c r="C78" s="72"/>
      <c r="D78" s="264"/>
      <c r="E78" s="266"/>
      <c r="F78" s="263"/>
      <c r="G78" s="263"/>
    </row>
    <row r="79" spans="1:17" ht="15.75" x14ac:dyDescent="0.25">
      <c r="A79" s="72">
        <v>11</v>
      </c>
      <c r="B79" s="73" t="s">
        <v>402</v>
      </c>
      <c r="C79" s="72"/>
      <c r="D79" s="264"/>
      <c r="E79" s="266"/>
      <c r="F79" s="263"/>
      <c r="G79" s="263"/>
    </row>
    <row r="80" spans="1:17" ht="15.75" x14ac:dyDescent="0.25">
      <c r="A80" s="72">
        <v>11</v>
      </c>
      <c r="B80" s="73" t="s">
        <v>403</v>
      </c>
      <c r="C80" s="72"/>
      <c r="D80" s="264"/>
      <c r="E80" s="266"/>
      <c r="F80" s="263"/>
      <c r="G80" s="263"/>
    </row>
    <row r="81" spans="1:7" ht="31.5" x14ac:dyDescent="0.25">
      <c r="A81" s="72"/>
      <c r="B81" s="73" t="s">
        <v>404</v>
      </c>
      <c r="C81" s="72"/>
      <c r="D81" s="264"/>
      <c r="E81" s="266"/>
      <c r="F81" s="263"/>
      <c r="G81" s="263"/>
    </row>
    <row r="82" spans="1:7" ht="31.5" x14ac:dyDescent="0.25">
      <c r="A82" s="72"/>
      <c r="B82" s="73" t="s">
        <v>448</v>
      </c>
      <c r="C82" s="72"/>
      <c r="D82" s="264">
        <v>9000</v>
      </c>
      <c r="E82" s="266"/>
      <c r="F82" s="263"/>
      <c r="G82" s="263"/>
    </row>
    <row r="83" spans="1:7" ht="23.25" customHeight="1" x14ac:dyDescent="0.25">
      <c r="A83" s="72">
        <v>11</v>
      </c>
      <c r="B83" s="73" t="s">
        <v>446</v>
      </c>
      <c r="C83" s="72"/>
      <c r="D83" s="264">
        <v>10000</v>
      </c>
      <c r="E83" s="266"/>
      <c r="F83" s="263"/>
      <c r="G83" s="263"/>
    </row>
    <row r="84" spans="1:7" ht="15.75" x14ac:dyDescent="0.25">
      <c r="A84" s="435" t="s">
        <v>147</v>
      </c>
      <c r="B84" s="436"/>
      <c r="C84" s="72" t="s">
        <v>148</v>
      </c>
      <c r="D84" s="264">
        <f>SUM(D66:D83)</f>
        <v>471600</v>
      </c>
      <c r="E84" s="267"/>
      <c r="F84" s="263"/>
      <c r="G84" s="263"/>
    </row>
    <row r="85" spans="1:7" ht="15.75" x14ac:dyDescent="0.25">
      <c r="A85" s="76"/>
      <c r="B85" s="263"/>
      <c r="C85" s="263"/>
      <c r="D85" s="263"/>
      <c r="E85" s="263"/>
      <c r="F85" s="263"/>
      <c r="G85" s="263"/>
    </row>
    <row r="86" spans="1:7" ht="22.5" customHeight="1" x14ac:dyDescent="0.25">
      <c r="A86" s="69" t="s">
        <v>218</v>
      </c>
      <c r="B86" s="431" t="s">
        <v>222</v>
      </c>
      <c r="C86" s="425"/>
      <c r="D86" s="425"/>
      <c r="E86" s="425"/>
      <c r="F86" s="263"/>
      <c r="G86" s="263"/>
    </row>
    <row r="87" spans="1:7" ht="15.75" x14ac:dyDescent="0.25">
      <c r="A87" s="76"/>
      <c r="B87" s="263"/>
      <c r="C87" s="263"/>
      <c r="D87" s="263"/>
      <c r="E87" s="263"/>
      <c r="F87" s="263"/>
      <c r="G87" s="263"/>
    </row>
    <row r="88" spans="1:7" ht="15.75" x14ac:dyDescent="0.25">
      <c r="A88" s="76"/>
      <c r="B88" s="263"/>
      <c r="C88" s="263"/>
      <c r="D88" s="263"/>
      <c r="E88" s="263"/>
      <c r="F88" s="263"/>
      <c r="G88" s="263"/>
    </row>
    <row r="89" spans="1:7" ht="72" customHeight="1" x14ac:dyDescent="0.25">
      <c r="A89" s="426" t="s">
        <v>0</v>
      </c>
      <c r="B89" s="426" t="s">
        <v>149</v>
      </c>
      <c r="C89" s="426" t="s">
        <v>209</v>
      </c>
      <c r="D89" s="426" t="s">
        <v>219</v>
      </c>
      <c r="E89" s="72" t="s">
        <v>220</v>
      </c>
      <c r="F89" s="263"/>
      <c r="G89" s="263"/>
    </row>
    <row r="90" spans="1:7" ht="20.25" customHeight="1" x14ac:dyDescent="0.25">
      <c r="A90" s="426"/>
      <c r="B90" s="426"/>
      <c r="C90" s="426"/>
      <c r="D90" s="426"/>
      <c r="E90" s="72" t="s">
        <v>221</v>
      </c>
      <c r="F90" s="263"/>
      <c r="G90" s="263"/>
    </row>
    <row r="91" spans="1:7" ht="15.75" x14ac:dyDescent="0.25">
      <c r="A91" s="72">
        <v>1</v>
      </c>
      <c r="B91" s="72">
        <v>2</v>
      </c>
      <c r="C91" s="72">
        <v>3</v>
      </c>
      <c r="D91" s="72">
        <v>4</v>
      </c>
      <c r="E91" s="72">
        <v>5</v>
      </c>
      <c r="F91" s="263"/>
      <c r="G91" s="263"/>
    </row>
    <row r="92" spans="1:7" ht="15.75" x14ac:dyDescent="0.25">
      <c r="A92" s="72">
        <v>1</v>
      </c>
      <c r="B92" s="79" t="s">
        <v>481</v>
      </c>
      <c r="C92" s="72"/>
      <c r="D92" s="72"/>
      <c r="E92" s="264">
        <v>10538</v>
      </c>
      <c r="F92" s="263"/>
      <c r="G92" s="263"/>
    </row>
    <row r="93" spans="1:7" ht="15.75" x14ac:dyDescent="0.25">
      <c r="A93" s="72">
        <v>2</v>
      </c>
      <c r="B93" s="79"/>
      <c r="C93" s="72"/>
      <c r="D93" s="72"/>
      <c r="E93" s="264"/>
      <c r="F93" s="263"/>
      <c r="G93" s="263"/>
    </row>
    <row r="94" spans="1:7" ht="15.75" x14ac:dyDescent="0.25">
      <c r="A94" s="426"/>
      <c r="B94" s="426"/>
      <c r="C94" s="426"/>
      <c r="D94" s="426"/>
      <c r="E94" s="264">
        <f>E92+E93</f>
        <v>10538</v>
      </c>
      <c r="F94" s="263"/>
      <c r="G94" s="263"/>
    </row>
    <row r="95" spans="1:7" ht="20.25" hidden="1" customHeight="1" x14ac:dyDescent="0.25">
      <c r="A95" s="426"/>
      <c r="B95" s="426"/>
      <c r="C95" s="426"/>
      <c r="D95" s="426"/>
      <c r="E95" s="72" t="s">
        <v>221</v>
      </c>
      <c r="F95" s="263"/>
      <c r="G95" s="263"/>
    </row>
    <row r="96" spans="1:7" ht="15.75" hidden="1" x14ac:dyDescent="0.25">
      <c r="A96" s="72">
        <v>1</v>
      </c>
      <c r="B96" s="72">
        <v>2</v>
      </c>
      <c r="C96" s="72">
        <v>3</v>
      </c>
      <c r="D96" s="72">
        <v>4</v>
      </c>
      <c r="E96" s="72">
        <v>5</v>
      </c>
      <c r="F96" s="263"/>
      <c r="G96" s="263"/>
    </row>
    <row r="97" spans="1:7" ht="15.75" hidden="1" x14ac:dyDescent="0.25">
      <c r="A97" s="72"/>
      <c r="B97" s="79"/>
      <c r="C97" s="72"/>
      <c r="D97" s="72"/>
      <c r="E97" s="72"/>
      <c r="F97" s="263"/>
      <c r="G97" s="263"/>
    </row>
    <row r="98" spans="1:7" ht="15.75" hidden="1" x14ac:dyDescent="0.25">
      <c r="A98" s="72"/>
      <c r="B98" s="79"/>
      <c r="C98" s="72"/>
      <c r="D98" s="72"/>
      <c r="E98" s="72"/>
      <c r="F98" s="263"/>
      <c r="G98" s="263"/>
    </row>
    <row r="99" spans="1:7" ht="15.75" hidden="1" x14ac:dyDescent="0.25">
      <c r="A99" s="430" t="s">
        <v>147</v>
      </c>
      <c r="B99" s="430"/>
      <c r="C99" s="72"/>
      <c r="D99" s="72" t="s">
        <v>148</v>
      </c>
      <c r="E99" s="72"/>
      <c r="F99" s="263"/>
      <c r="G99" s="263"/>
    </row>
    <row r="100" spans="1:7" ht="15.75" hidden="1" x14ac:dyDescent="0.25">
      <c r="A100" s="76"/>
      <c r="B100" s="263"/>
      <c r="C100" s="263"/>
      <c r="D100" s="263"/>
      <c r="E100" s="263"/>
      <c r="F100" s="263"/>
      <c r="G100" s="263"/>
    </row>
    <row r="101" spans="1:7" ht="15.75" hidden="1" x14ac:dyDescent="0.25">
      <c r="A101" s="269"/>
      <c r="B101" s="263"/>
      <c r="C101" s="263"/>
      <c r="D101" s="263"/>
      <c r="E101" s="263"/>
      <c r="F101" s="263"/>
      <c r="G101" s="263"/>
    </row>
    <row r="102" spans="1:7" ht="15.75" x14ac:dyDescent="0.25">
      <c r="A102" s="263"/>
      <c r="B102" s="263"/>
      <c r="C102" s="263"/>
      <c r="D102" s="263"/>
      <c r="E102" s="263"/>
      <c r="F102" s="263"/>
      <c r="G102" s="263"/>
    </row>
    <row r="103" spans="1:7" ht="31.5" customHeight="1" x14ac:dyDescent="0.25">
      <c r="A103" s="69" t="s">
        <v>224</v>
      </c>
      <c r="B103" s="431" t="s">
        <v>223</v>
      </c>
      <c r="C103" s="425"/>
      <c r="D103" s="425"/>
      <c r="E103" s="425"/>
      <c r="F103" s="263"/>
      <c r="G103" s="263"/>
    </row>
    <row r="104" spans="1:7" ht="15.75" x14ac:dyDescent="0.25">
      <c r="A104" s="426" t="s">
        <v>0</v>
      </c>
      <c r="B104" s="426" t="s">
        <v>149</v>
      </c>
      <c r="C104" s="426" t="s">
        <v>209</v>
      </c>
      <c r="D104" s="426" t="s">
        <v>219</v>
      </c>
      <c r="E104" s="426" t="s">
        <v>220</v>
      </c>
      <c r="F104" s="263"/>
      <c r="G104" s="263"/>
    </row>
    <row r="105" spans="1:7" ht="15.75" x14ac:dyDescent="0.25">
      <c r="A105" s="426"/>
      <c r="B105" s="426"/>
      <c r="C105" s="426"/>
      <c r="D105" s="426"/>
      <c r="E105" s="426"/>
      <c r="F105" s="263"/>
      <c r="G105" s="263"/>
    </row>
    <row r="106" spans="1:7" ht="45.75" customHeight="1" x14ac:dyDescent="0.25">
      <c r="A106" s="72">
        <v>1</v>
      </c>
      <c r="B106" s="72">
        <v>2</v>
      </c>
      <c r="C106" s="72">
        <v>3</v>
      </c>
      <c r="D106" s="72">
        <v>4</v>
      </c>
      <c r="E106" s="72">
        <v>5</v>
      </c>
      <c r="F106" s="263"/>
      <c r="G106" s="263"/>
    </row>
    <row r="107" spans="1:7" ht="26.25" customHeight="1" x14ac:dyDescent="0.25">
      <c r="A107" s="72">
        <v>1</v>
      </c>
      <c r="B107" s="73" t="s">
        <v>458</v>
      </c>
      <c r="C107" s="72">
        <v>1</v>
      </c>
      <c r="D107" s="264">
        <v>62</v>
      </c>
      <c r="E107" s="72">
        <v>527015.64</v>
      </c>
      <c r="F107" s="263"/>
      <c r="G107" s="263"/>
    </row>
    <row r="108" spans="1:7" ht="15.75" x14ac:dyDescent="0.25">
      <c r="A108" s="72">
        <v>2</v>
      </c>
      <c r="B108" s="73" t="s">
        <v>405</v>
      </c>
      <c r="C108" s="72">
        <v>0</v>
      </c>
      <c r="D108" s="72">
        <v>0</v>
      </c>
      <c r="E108" s="264">
        <v>26307.37</v>
      </c>
      <c r="F108" s="263"/>
      <c r="G108" s="263"/>
    </row>
    <row r="109" spans="1:7" ht="31.5" x14ac:dyDescent="0.25">
      <c r="A109" s="72">
        <v>3</v>
      </c>
      <c r="B109" s="73" t="s">
        <v>406</v>
      </c>
      <c r="C109" s="72"/>
      <c r="D109" s="264"/>
      <c r="E109" s="264">
        <v>75000</v>
      </c>
      <c r="F109" s="263"/>
      <c r="G109" s="263"/>
    </row>
    <row r="110" spans="1:7" ht="31.5" x14ac:dyDescent="0.25">
      <c r="A110" s="72">
        <v>4</v>
      </c>
      <c r="B110" s="73" t="s">
        <v>407</v>
      </c>
      <c r="C110" s="72"/>
      <c r="D110" s="264"/>
      <c r="E110" s="264">
        <v>290000</v>
      </c>
      <c r="F110" s="263"/>
      <c r="G110" s="263"/>
    </row>
    <row r="111" spans="1:7" ht="31.5" x14ac:dyDescent="0.25">
      <c r="A111" s="72"/>
      <c r="B111" s="73" t="s">
        <v>408</v>
      </c>
      <c r="C111" s="270">
        <v>3</v>
      </c>
      <c r="D111" s="264">
        <f>E111/C111/11</f>
        <v>3499.8378787878787</v>
      </c>
      <c r="E111" s="264">
        <v>115494.65</v>
      </c>
      <c r="F111" s="263"/>
      <c r="G111" s="263"/>
    </row>
    <row r="112" spans="1:7" ht="15.75" x14ac:dyDescent="0.25">
      <c r="A112" s="72"/>
      <c r="B112" s="73" t="s">
        <v>409</v>
      </c>
      <c r="C112" s="270"/>
      <c r="D112" s="264"/>
      <c r="E112" s="264">
        <v>198761.36</v>
      </c>
      <c r="F112" s="263"/>
      <c r="G112" s="263"/>
    </row>
    <row r="113" spans="1:7" ht="15.75" x14ac:dyDescent="0.25">
      <c r="A113" s="72"/>
      <c r="B113" s="73" t="s">
        <v>449</v>
      </c>
      <c r="C113" s="271"/>
      <c r="D113" s="272"/>
      <c r="E113" s="272">
        <v>50000</v>
      </c>
      <c r="F113" s="263"/>
      <c r="G113" s="263"/>
    </row>
    <row r="114" spans="1:7" ht="15.75" x14ac:dyDescent="0.25">
      <c r="A114" s="72">
        <v>5</v>
      </c>
      <c r="B114" s="73" t="s">
        <v>410</v>
      </c>
      <c r="C114" s="271"/>
      <c r="D114" s="272"/>
      <c r="E114" s="272">
        <v>107875.44</v>
      </c>
      <c r="F114" s="263"/>
      <c r="G114" s="263"/>
    </row>
    <row r="115" spans="1:7" ht="15.75" x14ac:dyDescent="0.25">
      <c r="A115" s="273" t="s">
        <v>147</v>
      </c>
      <c r="B115" s="273"/>
      <c r="C115" s="72"/>
      <c r="D115" s="264" t="s">
        <v>148</v>
      </c>
      <c r="E115" s="264">
        <f>SUM(E107:E114)</f>
        <v>1390454.46</v>
      </c>
      <c r="F115" s="263"/>
      <c r="G115" s="263"/>
    </row>
    <row r="116" spans="1:7" ht="15.75" x14ac:dyDescent="0.25">
      <c r="A116" s="263"/>
      <c r="B116" s="263"/>
      <c r="C116" s="263"/>
      <c r="D116" s="263"/>
      <c r="E116" s="263"/>
      <c r="F116" s="263"/>
      <c r="G116" s="263"/>
    </row>
    <row r="117" spans="1:7" ht="15.75" hidden="1" x14ac:dyDescent="0.25">
      <c r="A117" s="263"/>
      <c r="B117" s="263"/>
      <c r="C117" s="263"/>
      <c r="D117" s="263"/>
      <c r="E117" s="263"/>
      <c r="F117" s="263"/>
      <c r="G117" s="263"/>
    </row>
    <row r="118" spans="1:7" ht="15.75" hidden="1" x14ac:dyDescent="0.25">
      <c r="A118" s="69" t="s">
        <v>230</v>
      </c>
      <c r="B118" s="432" t="s">
        <v>231</v>
      </c>
      <c r="C118" s="433"/>
      <c r="D118" s="433"/>
      <c r="E118" s="433"/>
      <c r="F118" s="263"/>
      <c r="G118" s="263"/>
    </row>
    <row r="119" spans="1:7" ht="15.75" hidden="1" x14ac:dyDescent="0.25">
      <c r="A119" s="76"/>
      <c r="B119" s="263"/>
      <c r="C119" s="263"/>
      <c r="D119" s="263"/>
      <c r="E119" s="263"/>
      <c r="F119" s="263"/>
      <c r="G119" s="263"/>
    </row>
    <row r="120" spans="1:7" ht="47.25" hidden="1" x14ac:dyDescent="0.25">
      <c r="A120" s="72" t="s">
        <v>0</v>
      </c>
      <c r="B120" s="72" t="s">
        <v>149</v>
      </c>
      <c r="C120" s="72" t="s">
        <v>179</v>
      </c>
      <c r="D120" s="72" t="s">
        <v>180</v>
      </c>
      <c r="E120" s="72" t="s">
        <v>181</v>
      </c>
      <c r="F120" s="263"/>
      <c r="G120" s="263"/>
    </row>
    <row r="121" spans="1:7" ht="15.75" hidden="1" x14ac:dyDescent="0.25">
      <c r="A121" s="72">
        <v>1</v>
      </c>
      <c r="B121" s="72">
        <v>2</v>
      </c>
      <c r="C121" s="72">
        <v>3</v>
      </c>
      <c r="D121" s="72">
        <v>4</v>
      </c>
      <c r="E121" s="72">
        <v>5</v>
      </c>
      <c r="F121" s="263"/>
      <c r="G121" s="263"/>
    </row>
    <row r="122" spans="1:7" ht="15.75" hidden="1" x14ac:dyDescent="0.25">
      <c r="A122" s="72">
        <v>1</v>
      </c>
      <c r="B122" s="72"/>
      <c r="C122" s="72"/>
      <c r="D122" s="72"/>
      <c r="E122" s="72"/>
      <c r="F122" s="263"/>
      <c r="G122" s="263"/>
    </row>
    <row r="123" spans="1:7" ht="15.75" hidden="1" x14ac:dyDescent="0.25">
      <c r="A123" s="72">
        <v>2</v>
      </c>
      <c r="B123" s="72"/>
      <c r="C123" s="72"/>
      <c r="D123" s="72"/>
      <c r="E123" s="72"/>
      <c r="F123" s="263"/>
      <c r="G123" s="263"/>
    </row>
    <row r="124" spans="1:7" ht="15.75" hidden="1" x14ac:dyDescent="0.25">
      <c r="A124" s="72">
        <v>3</v>
      </c>
      <c r="B124" s="72"/>
      <c r="C124" s="72"/>
      <c r="D124" s="72"/>
      <c r="E124" s="72"/>
      <c r="F124" s="263"/>
      <c r="G124" s="263"/>
    </row>
    <row r="125" spans="1:7" ht="15.75" hidden="1" x14ac:dyDescent="0.25">
      <c r="A125" s="430" t="s">
        <v>147</v>
      </c>
      <c r="B125" s="430"/>
      <c r="C125" s="72" t="s">
        <v>148</v>
      </c>
      <c r="D125" s="72" t="s">
        <v>148</v>
      </c>
      <c r="E125" s="72">
        <f>SUM(E122:E124)</f>
        <v>0</v>
      </c>
      <c r="F125" s="263"/>
      <c r="G125" s="263"/>
    </row>
    <row r="126" spans="1:7" ht="15.75" x14ac:dyDescent="0.25">
      <c r="A126" s="263"/>
      <c r="B126" s="263"/>
      <c r="C126" s="263"/>
      <c r="D126" s="263"/>
      <c r="E126" s="263"/>
      <c r="F126" s="263"/>
      <c r="G126" s="263"/>
    </row>
    <row r="127" spans="1:7" ht="15.75" x14ac:dyDescent="0.25">
      <c r="A127" s="438" t="s">
        <v>358</v>
      </c>
      <c r="B127" s="439"/>
      <c r="C127" s="439"/>
      <c r="D127" s="439"/>
      <c r="E127" s="439"/>
      <c r="F127" s="263"/>
      <c r="G127" s="263"/>
    </row>
    <row r="128" spans="1:7" ht="15.75" x14ac:dyDescent="0.25">
      <c r="A128" s="440" t="s">
        <v>411</v>
      </c>
      <c r="B128" s="441"/>
      <c r="C128" s="441"/>
      <c r="D128" s="441"/>
      <c r="E128" s="441"/>
      <c r="F128" s="263"/>
      <c r="G128" s="263"/>
    </row>
    <row r="129" spans="1:7" ht="15.75" x14ac:dyDescent="0.25">
      <c r="A129" s="76"/>
      <c r="B129" s="263"/>
      <c r="C129" s="263"/>
      <c r="D129" s="263"/>
      <c r="E129" s="263"/>
      <c r="F129" s="263"/>
      <c r="G129" s="263"/>
    </row>
    <row r="130" spans="1:7" ht="17.25" hidden="1" customHeight="1" x14ac:dyDescent="0.25">
      <c r="A130" s="69" t="s">
        <v>193</v>
      </c>
      <c r="B130" s="432" t="s">
        <v>194</v>
      </c>
      <c r="C130" s="433"/>
      <c r="D130" s="433"/>
      <c r="E130" s="433"/>
      <c r="F130" s="263"/>
      <c r="G130" s="263"/>
    </row>
    <row r="131" spans="1:7" ht="15.75" hidden="1" x14ac:dyDescent="0.25">
      <c r="A131" s="76"/>
      <c r="B131" s="263"/>
      <c r="C131" s="263"/>
      <c r="D131" s="263"/>
      <c r="E131" s="263"/>
      <c r="F131" s="263"/>
      <c r="G131" s="263"/>
    </row>
    <row r="132" spans="1:7" ht="39.75" hidden="1" customHeight="1" x14ac:dyDescent="0.25">
      <c r="A132" s="72" t="s">
        <v>0</v>
      </c>
      <c r="B132" s="72" t="s">
        <v>149</v>
      </c>
      <c r="C132" s="72" t="s">
        <v>195</v>
      </c>
      <c r="D132" s="72" t="s">
        <v>196</v>
      </c>
      <c r="E132" s="72" t="s">
        <v>197</v>
      </c>
      <c r="F132" s="263"/>
      <c r="G132" s="263"/>
    </row>
    <row r="133" spans="1:7" ht="15.75" hidden="1" x14ac:dyDescent="0.25">
      <c r="A133" s="72">
        <v>1</v>
      </c>
      <c r="B133" s="72">
        <v>2</v>
      </c>
      <c r="C133" s="72">
        <v>3</v>
      </c>
      <c r="D133" s="72">
        <v>4</v>
      </c>
      <c r="E133" s="72">
        <v>5</v>
      </c>
      <c r="F133" s="263"/>
      <c r="G133" s="263"/>
    </row>
    <row r="134" spans="1:7" ht="15.75" hidden="1" x14ac:dyDescent="0.25">
      <c r="A134" s="72"/>
      <c r="B134" s="79"/>
      <c r="C134" s="72"/>
      <c r="D134" s="72"/>
      <c r="E134" s="72"/>
      <c r="F134" s="263"/>
      <c r="G134" s="263"/>
    </row>
    <row r="135" spans="1:7" ht="15.75" hidden="1" x14ac:dyDescent="0.25">
      <c r="A135" s="72"/>
      <c r="B135" s="79"/>
      <c r="C135" s="72"/>
      <c r="D135" s="72"/>
      <c r="E135" s="72"/>
      <c r="F135" s="263"/>
      <c r="G135" s="263"/>
    </row>
    <row r="136" spans="1:7" ht="15.75" hidden="1" x14ac:dyDescent="0.25">
      <c r="A136" s="430" t="s">
        <v>147</v>
      </c>
      <c r="B136" s="430"/>
      <c r="C136" s="72" t="s">
        <v>148</v>
      </c>
      <c r="D136" s="72" t="s">
        <v>148</v>
      </c>
      <c r="E136" s="72" t="s">
        <v>148</v>
      </c>
      <c r="F136" s="263"/>
      <c r="G136" s="263"/>
    </row>
    <row r="137" spans="1:7" ht="15.75" hidden="1" x14ac:dyDescent="0.25">
      <c r="A137" s="76"/>
      <c r="B137" s="263"/>
      <c r="C137" s="263"/>
      <c r="D137" s="263"/>
      <c r="E137" s="263"/>
      <c r="F137" s="263"/>
      <c r="G137" s="263"/>
    </row>
    <row r="138" spans="1:7" ht="19.5" hidden="1" customHeight="1" x14ac:dyDescent="0.25">
      <c r="A138" s="69" t="s">
        <v>198</v>
      </c>
      <c r="B138" s="431" t="s">
        <v>199</v>
      </c>
      <c r="C138" s="425"/>
      <c r="D138" s="425"/>
      <c r="E138" s="425"/>
      <c r="F138" s="263"/>
      <c r="G138" s="263"/>
    </row>
    <row r="139" spans="1:7" ht="15.75" hidden="1" x14ac:dyDescent="0.25">
      <c r="A139" s="76"/>
      <c r="B139" s="263"/>
      <c r="C139" s="263"/>
      <c r="D139" s="263"/>
      <c r="E139" s="263"/>
      <c r="F139" s="263"/>
      <c r="G139" s="263"/>
    </row>
    <row r="140" spans="1:7" ht="42" hidden="1" customHeight="1" x14ac:dyDescent="0.25">
      <c r="A140" s="72" t="s">
        <v>0</v>
      </c>
      <c r="B140" s="72" t="s">
        <v>149</v>
      </c>
      <c r="C140" s="72" t="s">
        <v>200</v>
      </c>
      <c r="D140" s="72" t="s">
        <v>201</v>
      </c>
      <c r="E140" s="72" t="s">
        <v>228</v>
      </c>
      <c r="F140" s="263"/>
      <c r="G140" s="263"/>
    </row>
    <row r="141" spans="1:7" ht="15.75" hidden="1" x14ac:dyDescent="0.25">
      <c r="A141" s="72">
        <v>1</v>
      </c>
      <c r="B141" s="72">
        <v>2</v>
      </c>
      <c r="C141" s="72">
        <v>3</v>
      </c>
      <c r="D141" s="72">
        <v>4</v>
      </c>
      <c r="E141" s="72">
        <v>5</v>
      </c>
      <c r="F141" s="263"/>
      <c r="G141" s="263"/>
    </row>
    <row r="142" spans="1:7" ht="15.75" hidden="1" x14ac:dyDescent="0.25">
      <c r="A142" s="72"/>
      <c r="B142" s="79"/>
      <c r="C142" s="72"/>
      <c r="D142" s="72"/>
      <c r="E142" s="72"/>
      <c r="F142" s="263"/>
      <c r="G142" s="263"/>
    </row>
    <row r="143" spans="1:7" ht="15.75" hidden="1" x14ac:dyDescent="0.25">
      <c r="A143" s="72"/>
      <c r="B143" s="79"/>
      <c r="C143" s="72"/>
      <c r="D143" s="72"/>
      <c r="E143" s="72"/>
      <c r="F143" s="263"/>
      <c r="G143" s="263"/>
    </row>
    <row r="144" spans="1:7" ht="15.75" hidden="1" x14ac:dyDescent="0.25">
      <c r="A144" s="430" t="s">
        <v>147</v>
      </c>
      <c r="B144" s="430"/>
      <c r="C144" s="72" t="s">
        <v>148</v>
      </c>
      <c r="D144" s="72" t="s">
        <v>148</v>
      </c>
      <c r="E144" s="72"/>
      <c r="F144" s="263"/>
      <c r="G144" s="263"/>
    </row>
    <row r="145" spans="1:7" ht="15.75" hidden="1" x14ac:dyDescent="0.25">
      <c r="A145" s="76"/>
      <c r="B145" s="263"/>
      <c r="C145" s="263"/>
      <c r="D145" s="263"/>
      <c r="E145" s="263"/>
      <c r="F145" s="263"/>
      <c r="G145" s="263"/>
    </row>
    <row r="146" spans="1:7" ht="22.5" hidden="1" customHeight="1" x14ac:dyDescent="0.25">
      <c r="A146" s="69" t="s">
        <v>202</v>
      </c>
      <c r="B146" s="432" t="s">
        <v>203</v>
      </c>
      <c r="C146" s="433"/>
      <c r="D146" s="433"/>
      <c r="E146" s="433"/>
      <c r="F146" s="263"/>
      <c r="G146" s="263"/>
    </row>
    <row r="147" spans="1:7" ht="15.75" hidden="1" x14ac:dyDescent="0.25">
      <c r="A147" s="76"/>
      <c r="B147" s="263"/>
      <c r="C147" s="263"/>
      <c r="D147" s="263"/>
      <c r="E147" s="263"/>
      <c r="F147" s="263"/>
      <c r="G147" s="263"/>
    </row>
    <row r="148" spans="1:7" ht="48" hidden="1" customHeight="1" x14ac:dyDescent="0.25">
      <c r="A148" s="72" t="s">
        <v>0</v>
      </c>
      <c r="B148" s="72" t="s">
        <v>149</v>
      </c>
      <c r="C148" s="72" t="s">
        <v>204</v>
      </c>
      <c r="D148" s="72" t="s">
        <v>205</v>
      </c>
      <c r="E148" s="72" t="s">
        <v>206</v>
      </c>
      <c r="F148" s="263"/>
      <c r="G148" s="263"/>
    </row>
    <row r="149" spans="1:7" ht="15.75" hidden="1" x14ac:dyDescent="0.25">
      <c r="A149" s="72">
        <v>1</v>
      </c>
      <c r="B149" s="72">
        <v>2</v>
      </c>
      <c r="C149" s="72">
        <v>3</v>
      </c>
      <c r="D149" s="72">
        <v>4</v>
      </c>
      <c r="E149" s="72">
        <v>5</v>
      </c>
      <c r="F149" s="263"/>
      <c r="G149" s="263"/>
    </row>
    <row r="150" spans="1:7" ht="15.75" hidden="1" x14ac:dyDescent="0.25">
      <c r="A150" s="72">
        <v>1</v>
      </c>
      <c r="B150" s="72"/>
      <c r="C150" s="264"/>
      <c r="D150" s="264"/>
      <c r="E150" s="264"/>
      <c r="F150" s="263"/>
      <c r="G150" s="263"/>
    </row>
    <row r="151" spans="1:7" ht="15.75" hidden="1" x14ac:dyDescent="0.25">
      <c r="A151" s="72">
        <v>2</v>
      </c>
      <c r="B151" s="72"/>
      <c r="C151" s="264"/>
      <c r="D151" s="264"/>
      <c r="E151" s="264"/>
      <c r="F151" s="263"/>
      <c r="G151" s="263"/>
    </row>
    <row r="152" spans="1:7" ht="15.75" hidden="1" x14ac:dyDescent="0.25">
      <c r="A152" s="72">
        <v>3</v>
      </c>
      <c r="B152" s="79"/>
      <c r="C152" s="264"/>
      <c r="D152" s="264"/>
      <c r="E152" s="264"/>
      <c r="F152" s="263"/>
      <c r="G152" s="263"/>
    </row>
    <row r="153" spans="1:7" ht="15.75" hidden="1" x14ac:dyDescent="0.25">
      <c r="A153" s="72"/>
      <c r="B153" s="79"/>
      <c r="C153" s="72"/>
      <c r="D153" s="72"/>
      <c r="E153" s="72"/>
      <c r="F153" s="263"/>
      <c r="G153" s="263"/>
    </row>
    <row r="154" spans="1:7" ht="15.75" hidden="1" x14ac:dyDescent="0.25">
      <c r="A154" s="430" t="s">
        <v>147</v>
      </c>
      <c r="B154" s="430"/>
      <c r="C154" s="72" t="s">
        <v>148</v>
      </c>
      <c r="D154" s="72" t="s">
        <v>148</v>
      </c>
      <c r="E154" s="72" t="s">
        <v>148</v>
      </c>
      <c r="F154" s="263"/>
      <c r="G154" s="263"/>
    </row>
    <row r="155" spans="1:7" ht="15.75" hidden="1" x14ac:dyDescent="0.25">
      <c r="A155" s="76"/>
      <c r="B155" s="263"/>
      <c r="C155" s="263"/>
      <c r="D155" s="263"/>
      <c r="E155" s="263"/>
      <c r="F155" s="263"/>
      <c r="G155" s="263"/>
    </row>
    <row r="156" spans="1:7" ht="16.5" hidden="1" customHeight="1" x14ac:dyDescent="0.25">
      <c r="A156" s="69" t="s">
        <v>207</v>
      </c>
      <c r="B156" s="432" t="s">
        <v>208</v>
      </c>
      <c r="C156" s="433"/>
      <c r="D156" s="433"/>
      <c r="E156" s="433"/>
      <c r="F156" s="263"/>
      <c r="G156" s="263"/>
    </row>
    <row r="157" spans="1:7" ht="15.75" hidden="1" x14ac:dyDescent="0.25">
      <c r="A157" s="76"/>
      <c r="B157" s="263"/>
      <c r="C157" s="263"/>
      <c r="D157" s="263"/>
      <c r="E157" s="263"/>
      <c r="F157" s="263"/>
      <c r="G157" s="263"/>
    </row>
    <row r="158" spans="1:7" ht="45.75" hidden="1" customHeight="1" x14ac:dyDescent="0.25">
      <c r="A158" s="72" t="s">
        <v>0</v>
      </c>
      <c r="B158" s="72" t="s">
        <v>149</v>
      </c>
      <c r="C158" s="72" t="s">
        <v>209</v>
      </c>
      <c r="D158" s="72" t="s">
        <v>210</v>
      </c>
      <c r="E158" s="72" t="s">
        <v>226</v>
      </c>
      <c r="F158" s="263"/>
      <c r="G158" s="263"/>
    </row>
    <row r="159" spans="1:7" ht="15.75" hidden="1" x14ac:dyDescent="0.25">
      <c r="A159" s="72">
        <v>1</v>
      </c>
      <c r="B159" s="72">
        <v>2</v>
      </c>
      <c r="C159" s="72">
        <v>3</v>
      </c>
      <c r="D159" s="72">
        <v>4</v>
      </c>
      <c r="E159" s="72">
        <v>5</v>
      </c>
      <c r="F159" s="263"/>
      <c r="G159" s="263"/>
    </row>
    <row r="160" spans="1:7" ht="15.75" hidden="1" x14ac:dyDescent="0.25">
      <c r="A160" s="72"/>
      <c r="B160" s="79"/>
      <c r="C160" s="72"/>
      <c r="D160" s="72"/>
      <c r="E160" s="72"/>
      <c r="F160" s="263"/>
      <c r="G160" s="263"/>
    </row>
    <row r="161" spans="1:7" ht="15.75" hidden="1" x14ac:dyDescent="0.25">
      <c r="A161" s="72"/>
      <c r="B161" s="79"/>
      <c r="C161" s="72"/>
      <c r="D161" s="72"/>
      <c r="E161" s="72"/>
      <c r="F161" s="263"/>
      <c r="G161" s="263"/>
    </row>
    <row r="162" spans="1:7" ht="15.75" hidden="1" x14ac:dyDescent="0.25">
      <c r="A162" s="430" t="s">
        <v>147</v>
      </c>
      <c r="B162" s="430"/>
      <c r="C162" s="72" t="s">
        <v>148</v>
      </c>
      <c r="D162" s="72" t="s">
        <v>148</v>
      </c>
      <c r="E162" s="72"/>
      <c r="F162" s="263"/>
      <c r="G162" s="263"/>
    </row>
    <row r="163" spans="1:7" ht="17.25" customHeight="1" x14ac:dyDescent="0.25">
      <c r="A163" s="69" t="s">
        <v>193</v>
      </c>
      <c r="B163" s="432" t="s">
        <v>194</v>
      </c>
      <c r="C163" s="433"/>
      <c r="D163" s="433"/>
      <c r="E163" s="433"/>
      <c r="F163" s="263"/>
      <c r="G163" s="263"/>
    </row>
    <row r="164" spans="1:7" ht="15.75" x14ac:dyDescent="0.25">
      <c r="A164" s="76"/>
      <c r="B164" s="263"/>
      <c r="C164" s="263"/>
      <c r="D164" s="263"/>
      <c r="E164" s="263"/>
      <c r="F164" s="263"/>
      <c r="G164" s="263"/>
    </row>
    <row r="165" spans="1:7" ht="57.75" customHeight="1" x14ac:dyDescent="0.25">
      <c r="A165" s="72" t="s">
        <v>0</v>
      </c>
      <c r="B165" s="72" t="s">
        <v>149</v>
      </c>
      <c r="C165" s="72" t="s">
        <v>195</v>
      </c>
      <c r="D165" s="72" t="s">
        <v>196</v>
      </c>
      <c r="E165" s="72" t="s">
        <v>197</v>
      </c>
      <c r="F165" s="72" t="s">
        <v>227</v>
      </c>
      <c r="G165" s="263"/>
    </row>
    <row r="166" spans="1:7" ht="15.75" x14ac:dyDescent="0.25">
      <c r="A166" s="72">
        <v>1</v>
      </c>
      <c r="B166" s="72">
        <v>2</v>
      </c>
      <c r="C166" s="72">
        <v>3</v>
      </c>
      <c r="D166" s="72">
        <v>4</v>
      </c>
      <c r="E166" s="72">
        <v>5</v>
      </c>
      <c r="F166" s="72">
        <v>6</v>
      </c>
      <c r="G166" s="263"/>
    </row>
    <row r="167" spans="1:7" ht="15.75" x14ac:dyDescent="0.25">
      <c r="A167" s="72">
        <v>1</v>
      </c>
      <c r="B167" s="79" t="s">
        <v>360</v>
      </c>
      <c r="C167" s="72">
        <v>3</v>
      </c>
      <c r="D167" s="72">
        <v>2</v>
      </c>
      <c r="E167" s="72"/>
      <c r="F167" s="264">
        <v>2000</v>
      </c>
      <c r="G167" s="263"/>
    </row>
    <row r="168" spans="1:7" ht="15.75" x14ac:dyDescent="0.25">
      <c r="A168" s="72"/>
      <c r="B168" s="79" t="s">
        <v>412</v>
      </c>
      <c r="C168" s="72"/>
      <c r="D168" s="72"/>
      <c r="E168" s="72"/>
      <c r="F168" s="264"/>
      <c r="G168" s="263"/>
    </row>
    <row r="169" spans="1:7" ht="15.75" x14ac:dyDescent="0.25">
      <c r="A169" s="72">
        <v>2</v>
      </c>
      <c r="B169" s="79" t="s">
        <v>361</v>
      </c>
      <c r="C169" s="72">
        <v>1</v>
      </c>
      <c r="D169" s="72">
        <v>3</v>
      </c>
      <c r="E169" s="72"/>
      <c r="F169" s="264"/>
      <c r="G169" s="263"/>
    </row>
    <row r="170" spans="1:7" ht="15.75" x14ac:dyDescent="0.25">
      <c r="A170" s="430" t="s">
        <v>147</v>
      </c>
      <c r="B170" s="430"/>
      <c r="C170" s="72" t="s">
        <v>148</v>
      </c>
      <c r="D170" s="72" t="s">
        <v>148</v>
      </c>
      <c r="E170" s="72" t="s">
        <v>148</v>
      </c>
      <c r="F170" s="264">
        <f>SUM(F167:F169)</f>
        <v>2000</v>
      </c>
      <c r="G170" s="263"/>
    </row>
    <row r="171" spans="1:7" ht="15.75" x14ac:dyDescent="0.25">
      <c r="A171" s="274"/>
      <c r="B171" s="274"/>
      <c r="C171" s="266"/>
      <c r="D171" s="266"/>
      <c r="E171" s="266"/>
      <c r="F171" s="263"/>
      <c r="G171" s="263"/>
    </row>
    <row r="172" spans="1:7" ht="15.75" x14ac:dyDescent="0.25">
      <c r="A172" s="274"/>
      <c r="B172" s="274"/>
      <c r="C172" s="266"/>
      <c r="D172" s="266"/>
      <c r="E172" s="266"/>
      <c r="F172" s="263"/>
      <c r="G172" s="263"/>
    </row>
    <row r="173" spans="1:7" ht="22.5" customHeight="1" x14ac:dyDescent="0.25">
      <c r="A173" s="69" t="s">
        <v>202</v>
      </c>
      <c r="B173" s="432" t="s">
        <v>203</v>
      </c>
      <c r="C173" s="433"/>
      <c r="D173" s="433"/>
      <c r="E173" s="433"/>
      <c r="F173" s="263"/>
      <c r="G173" s="263"/>
    </row>
    <row r="174" spans="1:7" ht="15.75" x14ac:dyDescent="0.25">
      <c r="A174" s="76"/>
      <c r="B174" s="263"/>
      <c r="C174" s="263"/>
      <c r="D174" s="263"/>
      <c r="E174" s="263"/>
      <c r="F174" s="263"/>
      <c r="G174" s="263"/>
    </row>
    <row r="175" spans="1:7" ht="48" customHeight="1" x14ac:dyDescent="0.25">
      <c r="A175" s="72" t="s">
        <v>0</v>
      </c>
      <c r="B175" s="72" t="s">
        <v>149</v>
      </c>
      <c r="C175" s="72" t="s">
        <v>204</v>
      </c>
      <c r="D175" s="72" t="s">
        <v>205</v>
      </c>
      <c r="E175" s="72" t="s">
        <v>206</v>
      </c>
      <c r="F175" s="72" t="s">
        <v>227</v>
      </c>
      <c r="G175" s="263"/>
    </row>
    <row r="176" spans="1:7" ht="15.75" x14ac:dyDescent="0.25">
      <c r="A176" s="72">
        <v>1</v>
      </c>
      <c r="B176" s="72">
        <v>2</v>
      </c>
      <c r="C176" s="72">
        <v>3</v>
      </c>
      <c r="D176" s="72">
        <v>4</v>
      </c>
      <c r="E176" s="72">
        <v>5</v>
      </c>
      <c r="F176" s="72">
        <v>6</v>
      </c>
      <c r="G176" s="263"/>
    </row>
    <row r="177" spans="1:7" ht="15.75" x14ac:dyDescent="0.25">
      <c r="A177" s="72">
        <v>1</v>
      </c>
      <c r="B177" s="73" t="s">
        <v>362</v>
      </c>
      <c r="C177" s="264">
        <v>1</v>
      </c>
      <c r="D177" s="264">
        <v>5502.34</v>
      </c>
      <c r="E177" s="264"/>
      <c r="F177" s="264">
        <v>7000</v>
      </c>
      <c r="G177" s="263"/>
    </row>
    <row r="178" spans="1:7" ht="31.5" x14ac:dyDescent="0.25">
      <c r="A178" s="72">
        <v>2</v>
      </c>
      <c r="B178" s="73" t="s">
        <v>364</v>
      </c>
      <c r="C178" s="264">
        <f>F178/D178</f>
        <v>320.30749519538756</v>
      </c>
      <c r="D178" s="264">
        <v>31.22</v>
      </c>
      <c r="E178" s="264"/>
      <c r="F178" s="264">
        <v>10000</v>
      </c>
      <c r="G178" s="263"/>
    </row>
    <row r="179" spans="1:7" ht="15.75" x14ac:dyDescent="0.25">
      <c r="A179" s="72">
        <v>3</v>
      </c>
      <c r="B179" s="73" t="s">
        <v>363</v>
      </c>
      <c r="C179" s="264">
        <v>1</v>
      </c>
      <c r="D179" s="264">
        <f>F179/C179</f>
        <v>15000</v>
      </c>
      <c r="E179" s="264"/>
      <c r="F179" s="264">
        <v>15000</v>
      </c>
      <c r="G179" s="263"/>
    </row>
    <row r="180" spans="1:7" ht="15.75" x14ac:dyDescent="0.25">
      <c r="A180" s="430" t="s">
        <v>147</v>
      </c>
      <c r="B180" s="430"/>
      <c r="C180" s="72" t="s">
        <v>148</v>
      </c>
      <c r="D180" s="72" t="s">
        <v>148</v>
      </c>
      <c r="E180" s="72" t="s">
        <v>148</v>
      </c>
      <c r="F180" s="264">
        <f>SUM(F177:F179)</f>
        <v>32000</v>
      </c>
      <c r="G180" s="263"/>
    </row>
    <row r="181" spans="1:7" ht="15.75" x14ac:dyDescent="0.25">
      <c r="A181" s="274"/>
      <c r="B181" s="274"/>
      <c r="C181" s="266"/>
      <c r="D181" s="266"/>
      <c r="E181" s="266"/>
      <c r="F181" s="263"/>
      <c r="G181" s="263"/>
    </row>
    <row r="182" spans="1:7" ht="15.75" x14ac:dyDescent="0.25">
      <c r="A182" s="76"/>
      <c r="B182" s="263"/>
      <c r="C182" s="263"/>
      <c r="D182" s="263"/>
      <c r="E182" s="263"/>
      <c r="F182" s="263"/>
      <c r="G182" s="263"/>
    </row>
    <row r="183" spans="1:7" ht="27" customHeight="1" x14ac:dyDescent="0.25">
      <c r="A183" s="69" t="s">
        <v>211</v>
      </c>
      <c r="B183" s="431" t="s">
        <v>212</v>
      </c>
      <c r="C183" s="425"/>
      <c r="D183" s="425"/>
      <c r="E183" s="425"/>
      <c r="F183" s="263"/>
      <c r="G183" s="263"/>
    </row>
    <row r="184" spans="1:7" ht="15.75" x14ac:dyDescent="0.25">
      <c r="A184" s="76"/>
      <c r="B184" s="263"/>
      <c r="C184" s="263"/>
      <c r="D184" s="263"/>
      <c r="E184" s="263"/>
      <c r="F184" s="263"/>
      <c r="G184" s="263"/>
    </row>
    <row r="185" spans="1:7" ht="39.75" customHeight="1" x14ac:dyDescent="0.25">
      <c r="A185" s="72" t="s">
        <v>0</v>
      </c>
      <c r="B185" s="72" t="s">
        <v>149</v>
      </c>
      <c r="C185" s="72" t="s">
        <v>213</v>
      </c>
      <c r="D185" s="265" t="s">
        <v>214</v>
      </c>
      <c r="E185" s="72" t="s">
        <v>225</v>
      </c>
      <c r="F185" s="263"/>
      <c r="G185" s="263"/>
    </row>
    <row r="186" spans="1:7" ht="15.75" x14ac:dyDescent="0.25">
      <c r="A186" s="72">
        <v>1</v>
      </c>
      <c r="B186" s="72">
        <v>2</v>
      </c>
      <c r="C186" s="72">
        <v>3</v>
      </c>
      <c r="D186" s="265">
        <v>4</v>
      </c>
      <c r="E186" s="72">
        <v>5</v>
      </c>
      <c r="F186" s="263"/>
      <c r="G186" s="263"/>
    </row>
    <row r="187" spans="1:7" ht="47.25" x14ac:dyDescent="0.25">
      <c r="A187" s="72">
        <v>1</v>
      </c>
      <c r="B187" s="73" t="s">
        <v>365</v>
      </c>
      <c r="C187" s="72" t="s">
        <v>366</v>
      </c>
      <c r="D187" s="265">
        <v>12</v>
      </c>
      <c r="E187" s="264"/>
      <c r="F187" s="263"/>
      <c r="G187" s="263"/>
    </row>
    <row r="188" spans="1:7" ht="47.25" x14ac:dyDescent="0.25">
      <c r="A188" s="72">
        <v>2</v>
      </c>
      <c r="B188" s="73" t="s">
        <v>367</v>
      </c>
      <c r="C188" s="72" t="s">
        <v>368</v>
      </c>
      <c r="D188" s="265">
        <v>4</v>
      </c>
      <c r="E188" s="264"/>
      <c r="F188" s="263"/>
      <c r="G188" s="263"/>
    </row>
    <row r="189" spans="1:7" ht="47.25" x14ac:dyDescent="0.25">
      <c r="A189" s="72">
        <v>3</v>
      </c>
      <c r="B189" s="73" t="s">
        <v>369</v>
      </c>
      <c r="C189" s="72" t="s">
        <v>370</v>
      </c>
      <c r="D189" s="265">
        <v>12</v>
      </c>
      <c r="E189" s="264"/>
      <c r="F189" s="263"/>
      <c r="G189" s="263"/>
    </row>
    <row r="190" spans="1:7" ht="15.75" x14ac:dyDescent="0.25">
      <c r="A190" s="72">
        <v>4</v>
      </c>
      <c r="B190" s="73" t="s">
        <v>371</v>
      </c>
      <c r="C190" s="72" t="s">
        <v>372</v>
      </c>
      <c r="D190" s="265">
        <v>4</v>
      </c>
      <c r="E190" s="264">
        <v>20000</v>
      </c>
      <c r="F190" s="263"/>
      <c r="G190" s="263"/>
    </row>
    <row r="191" spans="1:7" ht="15.75" x14ac:dyDescent="0.25">
      <c r="A191" s="72">
        <v>5</v>
      </c>
      <c r="B191" s="73" t="s">
        <v>373</v>
      </c>
      <c r="C191" s="72" t="s">
        <v>374</v>
      </c>
      <c r="D191" s="265">
        <v>12</v>
      </c>
      <c r="E191" s="264"/>
      <c r="F191" s="263"/>
      <c r="G191" s="263"/>
    </row>
    <row r="192" spans="1:7" ht="15.75" x14ac:dyDescent="0.25">
      <c r="A192" s="72">
        <v>6</v>
      </c>
      <c r="B192" s="73" t="s">
        <v>375</v>
      </c>
      <c r="C192" s="72" t="s">
        <v>376</v>
      </c>
      <c r="D192" s="265">
        <v>12</v>
      </c>
      <c r="E192" s="264">
        <v>20000</v>
      </c>
      <c r="F192" s="263"/>
      <c r="G192" s="263"/>
    </row>
    <row r="193" spans="1:11" ht="15.75" x14ac:dyDescent="0.25">
      <c r="A193" s="72">
        <v>7</v>
      </c>
      <c r="B193" s="73" t="s">
        <v>377</v>
      </c>
      <c r="C193" s="72" t="s">
        <v>378</v>
      </c>
      <c r="D193" s="265">
        <v>12</v>
      </c>
      <c r="E193" s="264">
        <v>30000</v>
      </c>
      <c r="F193" s="263"/>
      <c r="G193" s="263"/>
    </row>
    <row r="194" spans="1:11" ht="31.5" x14ac:dyDescent="0.25">
      <c r="A194" s="72">
        <v>8</v>
      </c>
      <c r="B194" s="73" t="s">
        <v>379</v>
      </c>
      <c r="C194" s="72" t="s">
        <v>380</v>
      </c>
      <c r="D194" s="265">
        <v>12</v>
      </c>
      <c r="E194" s="264"/>
      <c r="F194" s="263"/>
      <c r="G194" s="263"/>
    </row>
    <row r="195" spans="1:11" ht="47.25" x14ac:dyDescent="0.25">
      <c r="A195" s="72">
        <v>9</v>
      </c>
      <c r="B195" s="73" t="s">
        <v>381</v>
      </c>
      <c r="C195" s="72" t="s">
        <v>382</v>
      </c>
      <c r="D195" s="265">
        <v>1</v>
      </c>
      <c r="E195" s="264"/>
      <c r="F195" s="263"/>
      <c r="G195" s="263"/>
    </row>
    <row r="196" spans="1:11" ht="15.75" x14ac:dyDescent="0.25">
      <c r="A196" s="72">
        <v>10</v>
      </c>
      <c r="B196" s="73" t="s">
        <v>383</v>
      </c>
      <c r="C196" s="72" t="s">
        <v>384</v>
      </c>
      <c r="D196" s="265">
        <v>12</v>
      </c>
      <c r="E196" s="264"/>
      <c r="F196" s="263"/>
      <c r="G196" s="263"/>
    </row>
    <row r="197" spans="1:11" ht="15.75" x14ac:dyDescent="0.25">
      <c r="A197" s="72"/>
      <c r="B197" s="73" t="s">
        <v>385</v>
      </c>
      <c r="C197" s="72"/>
      <c r="D197" s="265"/>
      <c r="E197" s="264"/>
      <c r="F197" s="263"/>
      <c r="G197" s="263"/>
    </row>
    <row r="198" spans="1:11" ht="15.75" x14ac:dyDescent="0.25">
      <c r="A198" s="72"/>
      <c r="B198" s="73" t="s">
        <v>386</v>
      </c>
      <c r="C198" s="72" t="s">
        <v>387</v>
      </c>
      <c r="D198" s="265"/>
      <c r="E198" s="264">
        <v>25000</v>
      </c>
      <c r="F198" s="263"/>
      <c r="G198" s="263"/>
    </row>
    <row r="199" spans="1:11" ht="15.75" x14ac:dyDescent="0.25">
      <c r="A199" s="72"/>
      <c r="B199" s="73" t="s">
        <v>388</v>
      </c>
      <c r="C199" s="72" t="s">
        <v>389</v>
      </c>
      <c r="D199" s="265"/>
      <c r="E199" s="264">
        <v>50000</v>
      </c>
      <c r="F199" s="263"/>
      <c r="G199" s="263"/>
    </row>
    <row r="200" spans="1:11" ht="15.75" x14ac:dyDescent="0.25">
      <c r="A200" s="72">
        <v>11</v>
      </c>
      <c r="B200" s="73" t="s">
        <v>390</v>
      </c>
      <c r="C200" s="72" t="s">
        <v>391</v>
      </c>
      <c r="D200" s="265"/>
      <c r="E200" s="264">
        <v>35000</v>
      </c>
      <c r="F200" s="275">
        <f>E187+E188+E189+E190+E191+E192+E193+E194+E195+E196+E197+E198+E199+E200</f>
        <v>180000</v>
      </c>
      <c r="G200" s="263"/>
    </row>
    <row r="201" spans="1:11" ht="15.75" x14ac:dyDescent="0.25">
      <c r="A201" s="72">
        <v>12</v>
      </c>
      <c r="B201" s="276" t="s">
        <v>457</v>
      </c>
      <c r="C201" s="72"/>
      <c r="D201" s="265"/>
      <c r="E201" s="277"/>
      <c r="F201" s="263"/>
      <c r="G201" s="263"/>
    </row>
    <row r="202" spans="1:11" ht="47.25" x14ac:dyDescent="0.25">
      <c r="A202" s="72">
        <v>13</v>
      </c>
      <c r="B202" s="276" t="s">
        <v>455</v>
      </c>
      <c r="C202" s="72"/>
      <c r="D202" s="265"/>
      <c r="E202" s="277"/>
      <c r="F202" s="263"/>
      <c r="G202" s="263"/>
    </row>
    <row r="203" spans="1:11" ht="15.75" x14ac:dyDescent="0.25">
      <c r="A203" s="430" t="s">
        <v>147</v>
      </c>
      <c r="B203" s="430"/>
      <c r="C203" s="72" t="s">
        <v>148</v>
      </c>
      <c r="D203" s="265" t="s">
        <v>148</v>
      </c>
      <c r="E203" s="264"/>
      <c r="F203" s="263"/>
      <c r="G203" s="263"/>
    </row>
    <row r="204" spans="1:11" ht="15.75" x14ac:dyDescent="0.25">
      <c r="A204" s="76"/>
      <c r="B204" s="263"/>
      <c r="C204" s="263"/>
      <c r="D204" s="263"/>
      <c r="E204" s="264">
        <f>SUM(E187:E203)</f>
        <v>180000</v>
      </c>
      <c r="F204" s="263"/>
      <c r="G204" s="275">
        <f>E60+E204</f>
        <v>895000</v>
      </c>
      <c r="K204" s="211"/>
    </row>
    <row r="205" spans="1:11" ht="19.5" customHeight="1" x14ac:dyDescent="0.25">
      <c r="A205" s="76"/>
      <c r="B205" s="431" t="s">
        <v>216</v>
      </c>
      <c r="C205" s="431"/>
      <c r="D205" s="431"/>
      <c r="E205" s="431"/>
      <c r="F205" s="263"/>
      <c r="G205" s="263"/>
    </row>
    <row r="206" spans="1:11" ht="15.75" x14ac:dyDescent="0.25">
      <c r="A206" s="69" t="s">
        <v>215</v>
      </c>
      <c r="B206" s="263"/>
      <c r="C206" s="263"/>
      <c r="D206" s="263"/>
      <c r="E206" s="263"/>
      <c r="F206" s="263"/>
      <c r="G206" s="263"/>
    </row>
    <row r="207" spans="1:11" ht="15.75" x14ac:dyDescent="0.25">
      <c r="A207" s="69"/>
      <c r="B207" s="263"/>
      <c r="C207" s="263"/>
      <c r="D207" s="263"/>
      <c r="E207" s="263"/>
      <c r="F207" s="263"/>
      <c r="G207" s="263"/>
    </row>
    <row r="208" spans="1:11" ht="57.75" customHeight="1" x14ac:dyDescent="0.25">
      <c r="A208" s="72" t="s">
        <v>0</v>
      </c>
      <c r="B208" s="72" t="s">
        <v>149</v>
      </c>
      <c r="C208" s="72" t="s">
        <v>217</v>
      </c>
      <c r="D208" s="72" t="s">
        <v>229</v>
      </c>
      <c r="E208" s="266"/>
      <c r="F208" s="263"/>
      <c r="G208" s="263"/>
    </row>
    <row r="209" spans="1:7" ht="15" customHeight="1" x14ac:dyDescent="0.25">
      <c r="A209" s="72">
        <v>1</v>
      </c>
      <c r="B209" s="72">
        <v>2</v>
      </c>
      <c r="C209" s="72">
        <v>3</v>
      </c>
      <c r="D209" s="72">
        <v>4</v>
      </c>
      <c r="E209" s="266"/>
      <c r="F209" s="263"/>
      <c r="G209" s="263"/>
    </row>
    <row r="210" spans="1:7" ht="27.75" hidden="1" customHeight="1" x14ac:dyDescent="0.25">
      <c r="A210" s="72"/>
      <c r="B210" s="72" t="s">
        <v>413</v>
      </c>
      <c r="C210" s="72">
        <v>2</v>
      </c>
      <c r="D210" s="264"/>
      <c r="E210" s="266"/>
      <c r="F210" s="263"/>
      <c r="G210" s="263"/>
    </row>
    <row r="211" spans="1:7" ht="27.75" customHeight="1" x14ac:dyDescent="0.25">
      <c r="A211" s="72">
        <v>1</v>
      </c>
      <c r="B211" s="73" t="s">
        <v>413</v>
      </c>
      <c r="C211" s="72">
        <v>3</v>
      </c>
      <c r="D211" s="264">
        <v>30000</v>
      </c>
      <c r="E211" s="266"/>
      <c r="F211" s="263"/>
      <c r="G211" s="263"/>
    </row>
    <row r="212" spans="1:7" ht="27.75" customHeight="1" x14ac:dyDescent="0.25">
      <c r="A212" s="72">
        <v>3</v>
      </c>
      <c r="B212" s="73" t="s">
        <v>414</v>
      </c>
      <c r="C212" s="72">
        <v>1</v>
      </c>
      <c r="D212" s="264">
        <v>30000</v>
      </c>
      <c r="E212" s="266"/>
      <c r="F212" s="263"/>
      <c r="G212" s="263"/>
    </row>
    <row r="213" spans="1:7" ht="27.75" customHeight="1" x14ac:dyDescent="0.25">
      <c r="A213" s="72"/>
      <c r="B213" s="73" t="s">
        <v>415</v>
      </c>
      <c r="C213" s="72">
        <v>19</v>
      </c>
      <c r="D213" s="264">
        <v>15000</v>
      </c>
      <c r="E213" s="266"/>
      <c r="F213" s="263"/>
      <c r="G213" s="263"/>
    </row>
    <row r="214" spans="1:7" ht="27.75" customHeight="1" x14ac:dyDescent="0.25">
      <c r="A214" s="72">
        <v>5</v>
      </c>
      <c r="B214" s="73" t="s">
        <v>416</v>
      </c>
      <c r="C214" s="72">
        <v>1</v>
      </c>
      <c r="D214" s="264"/>
      <c r="E214" s="266"/>
      <c r="F214" s="263"/>
      <c r="G214" s="263"/>
    </row>
    <row r="215" spans="1:7" ht="27.75" customHeight="1" x14ac:dyDescent="0.25">
      <c r="A215" s="72">
        <v>7</v>
      </c>
      <c r="B215" s="73" t="s">
        <v>417</v>
      </c>
      <c r="C215" s="72">
        <v>7</v>
      </c>
      <c r="D215" s="264">
        <v>50000</v>
      </c>
      <c r="E215" s="266"/>
      <c r="F215" s="263"/>
      <c r="G215" s="263"/>
    </row>
    <row r="216" spans="1:7" ht="27.75" customHeight="1" x14ac:dyDescent="0.25">
      <c r="A216" s="72">
        <v>8</v>
      </c>
      <c r="B216" s="73" t="s">
        <v>470</v>
      </c>
      <c r="C216" s="72">
        <v>1</v>
      </c>
      <c r="D216" s="264">
        <v>6000</v>
      </c>
      <c r="E216" s="266"/>
      <c r="F216" s="263"/>
      <c r="G216" s="263"/>
    </row>
    <row r="217" spans="1:7" ht="27.75" customHeight="1" x14ac:dyDescent="0.25">
      <c r="A217" s="72"/>
      <c r="B217" s="73" t="s">
        <v>469</v>
      </c>
      <c r="C217" s="72">
        <v>1</v>
      </c>
      <c r="D217" s="264"/>
      <c r="E217" s="266"/>
      <c r="F217" s="263"/>
      <c r="G217" s="263"/>
    </row>
    <row r="218" spans="1:7" ht="27.75" customHeight="1" x14ac:dyDescent="0.25">
      <c r="A218" s="72"/>
      <c r="B218" s="73" t="s">
        <v>451</v>
      </c>
      <c r="C218" s="72">
        <v>1</v>
      </c>
      <c r="D218" s="264">
        <v>35004</v>
      </c>
      <c r="E218" s="266"/>
      <c r="F218" s="263"/>
      <c r="G218" s="263"/>
    </row>
    <row r="219" spans="1:7" ht="15" customHeight="1" x14ac:dyDescent="0.25">
      <c r="A219" s="72"/>
      <c r="B219" s="73" t="s">
        <v>450</v>
      </c>
      <c r="C219" s="72">
        <v>1</v>
      </c>
      <c r="D219" s="264">
        <v>3000</v>
      </c>
      <c r="E219" s="266"/>
      <c r="F219" s="263"/>
      <c r="G219" s="263"/>
    </row>
    <row r="220" spans="1:7" ht="15" customHeight="1" x14ac:dyDescent="0.25">
      <c r="A220" s="72"/>
      <c r="B220" s="73" t="s">
        <v>468</v>
      </c>
      <c r="C220" s="72">
        <v>1</v>
      </c>
      <c r="D220" s="264">
        <v>35000</v>
      </c>
      <c r="E220" s="266"/>
      <c r="F220" s="263"/>
      <c r="G220" s="263"/>
    </row>
    <row r="221" spans="1:7" ht="36" customHeight="1" x14ac:dyDescent="0.25">
      <c r="A221" s="72">
        <v>9</v>
      </c>
      <c r="B221" s="73" t="s">
        <v>418</v>
      </c>
      <c r="C221" s="72">
        <v>1</v>
      </c>
      <c r="D221" s="264">
        <v>5000</v>
      </c>
      <c r="E221" s="278">
        <f>D211+D212+D213+D214+D215+D216+D217+D218+D219+D220+D221</f>
        <v>209004</v>
      </c>
      <c r="F221" s="263"/>
      <c r="G221" s="263"/>
    </row>
    <row r="222" spans="1:7" s="224" customFormat="1" ht="31.5" x14ac:dyDescent="0.25">
      <c r="A222" s="279">
        <v>10</v>
      </c>
      <c r="B222" s="276" t="s">
        <v>456</v>
      </c>
      <c r="C222" s="279"/>
      <c r="D222" s="277"/>
      <c r="E222" s="280"/>
      <c r="F222" s="281"/>
      <c r="G222" s="281"/>
    </row>
    <row r="223" spans="1:7" ht="31.5" hidden="1" x14ac:dyDescent="0.25">
      <c r="A223" s="72"/>
      <c r="B223" s="72" t="s">
        <v>419</v>
      </c>
      <c r="C223" s="72">
        <v>1</v>
      </c>
      <c r="D223" s="264"/>
      <c r="E223" s="266"/>
      <c r="F223" s="263"/>
      <c r="G223" s="263"/>
    </row>
    <row r="224" spans="1:7" ht="40.5" hidden="1" customHeight="1" x14ac:dyDescent="0.25">
      <c r="A224" s="72"/>
      <c r="B224" s="72" t="s">
        <v>420</v>
      </c>
      <c r="C224" s="72">
        <v>1</v>
      </c>
      <c r="D224" s="264"/>
      <c r="E224" s="266"/>
      <c r="F224" s="263"/>
      <c r="G224" s="263"/>
    </row>
    <row r="225" spans="1:7" ht="31.5" hidden="1" x14ac:dyDescent="0.25">
      <c r="A225" s="72"/>
      <c r="B225" s="72" t="s">
        <v>421</v>
      </c>
      <c r="C225" s="72">
        <v>1</v>
      </c>
      <c r="D225" s="264"/>
      <c r="E225" s="266"/>
      <c r="F225" s="263"/>
      <c r="G225" s="263"/>
    </row>
    <row r="226" spans="1:7" ht="15" hidden="1" customHeight="1" x14ac:dyDescent="0.25">
      <c r="A226" s="72"/>
      <c r="B226" s="72" t="s">
        <v>422</v>
      </c>
      <c r="C226" s="72">
        <v>1</v>
      </c>
      <c r="D226" s="264"/>
      <c r="E226" s="266"/>
      <c r="F226" s="263"/>
      <c r="G226" s="263"/>
    </row>
    <row r="227" spans="1:7" ht="15" hidden="1" customHeight="1" x14ac:dyDescent="0.25">
      <c r="A227" s="72"/>
      <c r="B227" s="72" t="s">
        <v>423</v>
      </c>
      <c r="C227" s="72">
        <v>1</v>
      </c>
      <c r="D227" s="264"/>
      <c r="E227" s="266"/>
      <c r="F227" s="263"/>
      <c r="G227" s="263"/>
    </row>
    <row r="228" spans="1:7" ht="15" hidden="1" customHeight="1" x14ac:dyDescent="0.25">
      <c r="A228" s="72"/>
      <c r="B228" s="72" t="s">
        <v>424</v>
      </c>
      <c r="C228" s="72">
        <v>1</v>
      </c>
      <c r="D228" s="264"/>
      <c r="E228" s="266"/>
      <c r="F228" s="263"/>
      <c r="G228" s="263"/>
    </row>
    <row r="229" spans="1:7" ht="31.5" hidden="1" x14ac:dyDescent="0.25">
      <c r="A229" s="72"/>
      <c r="B229" s="72" t="s">
        <v>425</v>
      </c>
      <c r="C229" s="72">
        <v>1</v>
      </c>
      <c r="D229" s="264"/>
      <c r="E229" s="266"/>
      <c r="F229" s="263"/>
      <c r="G229" s="263"/>
    </row>
    <row r="230" spans="1:7" ht="15" hidden="1" customHeight="1" x14ac:dyDescent="0.25">
      <c r="A230" s="72"/>
      <c r="B230" s="72" t="s">
        <v>400</v>
      </c>
      <c r="C230" s="72">
        <v>1</v>
      </c>
      <c r="D230" s="264"/>
      <c r="E230" s="266"/>
      <c r="F230" s="263"/>
      <c r="G230" s="263"/>
    </row>
    <row r="231" spans="1:7" ht="15" hidden="1" customHeight="1" x14ac:dyDescent="0.25">
      <c r="A231" s="72"/>
      <c r="B231" s="72" t="s">
        <v>426</v>
      </c>
      <c r="C231" s="72">
        <v>1</v>
      </c>
      <c r="D231" s="264"/>
      <c r="E231" s="266"/>
      <c r="F231" s="263"/>
      <c r="G231" s="263"/>
    </row>
    <row r="232" spans="1:7" ht="15.75" hidden="1" x14ac:dyDescent="0.25">
      <c r="A232" s="72"/>
      <c r="B232" s="79"/>
      <c r="C232" s="72"/>
      <c r="D232" s="264"/>
      <c r="E232" s="267"/>
      <c r="F232" s="263"/>
      <c r="G232" s="263"/>
    </row>
    <row r="233" spans="1:7" ht="15.75" hidden="1" x14ac:dyDescent="0.25">
      <c r="A233" s="72"/>
      <c r="B233" s="79"/>
      <c r="C233" s="72"/>
      <c r="D233" s="264"/>
      <c r="E233" s="267"/>
      <c r="F233" s="263"/>
      <c r="G233" s="263"/>
    </row>
    <row r="234" spans="1:7" ht="15.75" x14ac:dyDescent="0.25">
      <c r="A234" s="273" t="s">
        <v>147</v>
      </c>
      <c r="B234" s="273"/>
      <c r="C234" s="72" t="s">
        <v>148</v>
      </c>
      <c r="D234" s="264">
        <f>SUM(D210:D233)</f>
        <v>209004</v>
      </c>
      <c r="E234" s="267"/>
      <c r="F234" s="263"/>
      <c r="G234" s="263"/>
    </row>
    <row r="235" spans="1:7" ht="15.75" x14ac:dyDescent="0.25">
      <c r="A235" s="76"/>
      <c r="B235" s="263"/>
      <c r="C235" s="263"/>
      <c r="D235" s="263"/>
      <c r="E235" s="263"/>
      <c r="F235" s="263"/>
      <c r="G235" s="263"/>
    </row>
    <row r="236" spans="1:7" ht="15.75" x14ac:dyDescent="0.25">
      <c r="A236" s="76"/>
      <c r="B236" s="263"/>
      <c r="C236" s="263"/>
      <c r="D236" s="263"/>
      <c r="E236" s="263"/>
      <c r="F236" s="263"/>
      <c r="G236" s="263"/>
    </row>
    <row r="237" spans="1:7" ht="22.5" customHeight="1" x14ac:dyDescent="0.25">
      <c r="A237" s="69" t="s">
        <v>218</v>
      </c>
      <c r="B237" s="431" t="s">
        <v>222</v>
      </c>
      <c r="C237" s="425"/>
      <c r="D237" s="425"/>
      <c r="E237" s="425"/>
      <c r="F237" s="263"/>
      <c r="G237" s="263"/>
    </row>
    <row r="238" spans="1:7" ht="15.75" x14ac:dyDescent="0.25">
      <c r="A238" s="76"/>
      <c r="B238" s="263"/>
      <c r="C238" s="263"/>
      <c r="D238" s="263"/>
      <c r="E238" s="263"/>
      <c r="F238" s="263"/>
      <c r="G238" s="263"/>
    </row>
    <row r="239" spans="1:7" ht="15.75" x14ac:dyDescent="0.25">
      <c r="A239" s="76"/>
      <c r="B239" s="263"/>
      <c r="C239" s="263"/>
      <c r="D239" s="263"/>
      <c r="E239" s="263"/>
      <c r="F239" s="263"/>
      <c r="G239" s="263"/>
    </row>
    <row r="240" spans="1:7" ht="72" customHeight="1" x14ac:dyDescent="0.25">
      <c r="A240" s="426" t="s">
        <v>0</v>
      </c>
      <c r="B240" s="426" t="s">
        <v>149</v>
      </c>
      <c r="C240" s="426" t="s">
        <v>209</v>
      </c>
      <c r="D240" s="426" t="s">
        <v>219</v>
      </c>
      <c r="E240" s="72" t="s">
        <v>220</v>
      </c>
      <c r="F240" s="263"/>
      <c r="G240" s="263"/>
    </row>
    <row r="241" spans="1:7" ht="20.25" customHeight="1" x14ac:dyDescent="0.25">
      <c r="A241" s="426"/>
      <c r="B241" s="426"/>
      <c r="C241" s="426"/>
      <c r="D241" s="426"/>
      <c r="E241" s="72" t="s">
        <v>221</v>
      </c>
      <c r="F241" s="263"/>
      <c r="G241" s="263"/>
    </row>
    <row r="242" spans="1:7" ht="15.75" x14ac:dyDescent="0.25">
      <c r="A242" s="72">
        <v>1</v>
      </c>
      <c r="B242" s="72">
        <v>2</v>
      </c>
      <c r="C242" s="72">
        <v>3</v>
      </c>
      <c r="D242" s="72">
        <v>4</v>
      </c>
      <c r="E242" s="72">
        <v>5</v>
      </c>
      <c r="F242" s="263"/>
      <c r="G242" s="263"/>
    </row>
    <row r="243" spans="1:7" ht="15.75" x14ac:dyDescent="0.25">
      <c r="A243" s="72">
        <v>1</v>
      </c>
      <c r="B243" s="73" t="s">
        <v>473</v>
      </c>
      <c r="C243" s="72">
        <v>1</v>
      </c>
      <c r="D243" s="72">
        <v>255450</v>
      </c>
      <c r="E243" s="72">
        <f>C243*D243</f>
        <v>255450</v>
      </c>
      <c r="F243" s="263"/>
      <c r="G243" s="263"/>
    </row>
    <row r="244" spans="1:7" ht="63" x14ac:dyDescent="0.25">
      <c r="A244" s="72">
        <v>2</v>
      </c>
      <c r="B244" s="276" t="s">
        <v>486</v>
      </c>
      <c r="C244" s="72">
        <v>1</v>
      </c>
      <c r="D244" s="72">
        <v>100000</v>
      </c>
      <c r="E244" s="72">
        <f t="shared" ref="E244:E245" si="0">C244*D244</f>
        <v>100000</v>
      </c>
      <c r="F244" s="263"/>
      <c r="G244" s="263"/>
    </row>
    <row r="245" spans="1:7" ht="15.75" x14ac:dyDescent="0.25">
      <c r="A245" s="72">
        <v>3</v>
      </c>
      <c r="B245" s="73"/>
      <c r="C245" s="72"/>
      <c r="D245" s="72"/>
      <c r="E245" s="72">
        <f t="shared" si="0"/>
        <v>0</v>
      </c>
      <c r="F245" s="263"/>
      <c r="G245" s="263"/>
    </row>
    <row r="246" spans="1:7" ht="15.75" x14ac:dyDescent="0.25">
      <c r="A246" s="273" t="s">
        <v>147</v>
      </c>
      <c r="B246" s="273"/>
      <c r="C246" s="72"/>
      <c r="D246" s="72" t="s">
        <v>148</v>
      </c>
      <c r="E246" s="264">
        <f>E243+E244+E245</f>
        <v>355450</v>
      </c>
      <c r="F246" s="263"/>
      <c r="G246" s="263"/>
    </row>
    <row r="247" spans="1:7" ht="15.75" x14ac:dyDescent="0.25">
      <c r="A247" s="76"/>
      <c r="B247" s="263"/>
      <c r="C247" s="263"/>
      <c r="D247" s="263"/>
      <c r="E247" s="263"/>
      <c r="F247" s="263"/>
      <c r="G247" s="263"/>
    </row>
    <row r="248" spans="1:7" ht="15.75" x14ac:dyDescent="0.25">
      <c r="A248" s="269"/>
      <c r="B248" s="263"/>
      <c r="C248" s="263"/>
      <c r="D248" s="263"/>
      <c r="E248" s="263"/>
      <c r="F248" s="263"/>
      <c r="G248" s="263"/>
    </row>
    <row r="249" spans="1:7" ht="15.75" x14ac:dyDescent="0.25">
      <c r="A249" s="263"/>
      <c r="B249" s="263"/>
      <c r="C249" s="263"/>
      <c r="D249" s="263"/>
      <c r="E249" s="263"/>
      <c r="F249" s="263"/>
      <c r="G249" s="263"/>
    </row>
    <row r="250" spans="1:7" ht="15.75" x14ac:dyDescent="0.25">
      <c r="A250" s="69" t="s">
        <v>224</v>
      </c>
      <c r="B250" s="431" t="s">
        <v>223</v>
      </c>
      <c r="C250" s="425"/>
      <c r="D250" s="425"/>
      <c r="E250" s="425"/>
      <c r="F250" s="263"/>
      <c r="G250" s="263"/>
    </row>
    <row r="251" spans="1:7" ht="15.75" x14ac:dyDescent="0.25">
      <c r="A251" s="76"/>
      <c r="B251" s="263"/>
      <c r="C251" s="263"/>
      <c r="D251" s="263"/>
      <c r="E251" s="263"/>
      <c r="F251" s="263"/>
      <c r="G251" s="263"/>
    </row>
    <row r="252" spans="1:7" ht="15.75" x14ac:dyDescent="0.25">
      <c r="A252" s="76"/>
      <c r="B252" s="263"/>
      <c r="C252" s="263"/>
      <c r="D252" s="263"/>
      <c r="E252" s="263"/>
      <c r="F252" s="263"/>
      <c r="G252" s="263"/>
    </row>
    <row r="253" spans="1:7" ht="45.75" customHeight="1" x14ac:dyDescent="0.25">
      <c r="A253" s="426" t="s">
        <v>0</v>
      </c>
      <c r="B253" s="426" t="s">
        <v>149</v>
      </c>
      <c r="C253" s="426" t="s">
        <v>209</v>
      </c>
      <c r="D253" s="426" t="s">
        <v>219</v>
      </c>
      <c r="E253" s="72" t="s">
        <v>220</v>
      </c>
      <c r="F253" s="263"/>
      <c r="G253" s="263"/>
    </row>
    <row r="254" spans="1:7" ht="18.75" customHeight="1" x14ac:dyDescent="0.25">
      <c r="A254" s="426"/>
      <c r="B254" s="426"/>
      <c r="C254" s="426"/>
      <c r="D254" s="426"/>
      <c r="E254" s="72" t="s">
        <v>221</v>
      </c>
      <c r="F254" s="263"/>
      <c r="G254" s="263"/>
    </row>
    <row r="255" spans="1:7" ht="15.75" x14ac:dyDescent="0.25">
      <c r="A255" s="72">
        <v>1</v>
      </c>
      <c r="B255" s="72">
        <v>2</v>
      </c>
      <c r="C255" s="72">
        <v>3</v>
      </c>
      <c r="D255" s="72">
        <v>4</v>
      </c>
      <c r="E255" s="72">
        <v>5</v>
      </c>
      <c r="F255" s="263"/>
      <c r="G255" s="263"/>
    </row>
    <row r="256" spans="1:7" ht="15.75" x14ac:dyDescent="0.25">
      <c r="A256" s="72">
        <v>1</v>
      </c>
      <c r="B256" s="79" t="s">
        <v>427</v>
      </c>
      <c r="C256" s="270">
        <f>E256/D256</f>
        <v>3654.7686666666668</v>
      </c>
      <c r="D256" s="72">
        <v>150</v>
      </c>
      <c r="E256" s="264">
        <v>548215.30000000005</v>
      </c>
      <c r="F256" s="263"/>
      <c r="G256" s="263"/>
    </row>
    <row r="257" spans="1:7" ht="15.75" x14ac:dyDescent="0.25">
      <c r="A257" s="72">
        <v>3</v>
      </c>
      <c r="B257" s="79" t="s">
        <v>428</v>
      </c>
      <c r="C257" s="270">
        <v>12</v>
      </c>
      <c r="D257" s="72">
        <v>1700</v>
      </c>
      <c r="E257" s="264">
        <v>45414.28</v>
      </c>
      <c r="F257" s="263"/>
      <c r="G257" s="263"/>
    </row>
    <row r="258" spans="1:7" ht="15.75" x14ac:dyDescent="0.25">
      <c r="A258" s="72">
        <v>4</v>
      </c>
      <c r="B258" s="79" t="s">
        <v>429</v>
      </c>
      <c r="C258" s="270">
        <v>350</v>
      </c>
      <c r="D258" s="72">
        <v>110</v>
      </c>
      <c r="E258" s="264">
        <v>235805.58</v>
      </c>
      <c r="F258" s="263"/>
      <c r="G258" s="263"/>
    </row>
    <row r="259" spans="1:7" ht="15.75" x14ac:dyDescent="0.25">
      <c r="A259" s="72"/>
      <c r="B259" s="79" t="s">
        <v>430</v>
      </c>
      <c r="C259" s="270"/>
      <c r="D259" s="72"/>
      <c r="E259" s="264">
        <v>50817.17</v>
      </c>
      <c r="F259" s="263"/>
      <c r="G259" s="263"/>
    </row>
    <row r="260" spans="1:7" ht="31.5" x14ac:dyDescent="0.25">
      <c r="A260" s="72"/>
      <c r="B260" s="79" t="s">
        <v>431</v>
      </c>
      <c r="C260" s="270">
        <v>13</v>
      </c>
      <c r="D260" s="264">
        <f>E260/C260</f>
        <v>50171.977692307686</v>
      </c>
      <c r="E260" s="264">
        <v>652235.71</v>
      </c>
      <c r="F260" s="263"/>
      <c r="G260" s="263"/>
    </row>
    <row r="261" spans="1:7" ht="31.5" x14ac:dyDescent="0.25">
      <c r="A261" s="72">
        <v>7</v>
      </c>
      <c r="B261" s="79" t="s">
        <v>438</v>
      </c>
      <c r="C261" s="270"/>
      <c r="D261" s="264"/>
      <c r="E261" s="264">
        <v>152235.71</v>
      </c>
      <c r="F261" s="263"/>
      <c r="G261" s="263"/>
    </row>
    <row r="262" spans="1:7" ht="15.75" x14ac:dyDescent="0.25">
      <c r="A262" s="72"/>
      <c r="B262" s="79" t="s">
        <v>432</v>
      </c>
      <c r="C262" s="270">
        <v>10</v>
      </c>
      <c r="D262" s="72">
        <f>E262/C262</f>
        <v>22490.703000000001</v>
      </c>
      <c r="E262" s="264">
        <v>224907.03</v>
      </c>
      <c r="F262" s="263"/>
      <c r="G262" s="263"/>
    </row>
    <row r="263" spans="1:7" ht="31.5" x14ac:dyDescent="0.25">
      <c r="A263" s="273" t="s">
        <v>147</v>
      </c>
      <c r="B263" s="79" t="s">
        <v>433</v>
      </c>
      <c r="C263" s="72">
        <f>360*12</f>
        <v>4320</v>
      </c>
      <c r="D263" s="264">
        <f>E263/C263</f>
        <v>1911.9703703703703</v>
      </c>
      <c r="E263" s="264">
        <v>8259712</v>
      </c>
      <c r="F263" s="263"/>
      <c r="G263" s="263"/>
    </row>
    <row r="264" spans="1:7" ht="15.75" x14ac:dyDescent="0.25">
      <c r="A264" s="273"/>
      <c r="B264" s="273"/>
      <c r="C264" s="72"/>
      <c r="D264" s="72" t="s">
        <v>148</v>
      </c>
      <c r="E264" s="264">
        <f>SUM(E256:E263)</f>
        <v>10169342.779999999</v>
      </c>
      <c r="F264" s="263"/>
      <c r="G264" s="263"/>
    </row>
    <row r="265" spans="1:7" ht="15.75" x14ac:dyDescent="0.25">
      <c r="A265" s="263"/>
      <c r="B265" s="263"/>
      <c r="C265" s="263"/>
      <c r="D265" s="263"/>
      <c r="E265" s="275"/>
      <c r="F265" s="263"/>
      <c r="G265" s="263"/>
    </row>
    <row r="266" spans="1:7" ht="15" hidden="1" customHeight="1" x14ac:dyDescent="0.25">
      <c r="A266" s="273" t="s">
        <v>147</v>
      </c>
      <c r="B266" s="273"/>
      <c r="C266" s="72" t="s">
        <v>148</v>
      </c>
      <c r="D266" s="72" t="s">
        <v>148</v>
      </c>
      <c r="E266" s="72"/>
      <c r="F266" s="263"/>
      <c r="G266" s="263"/>
    </row>
    <row r="267" spans="1:7" ht="15.75" hidden="1" x14ac:dyDescent="0.25">
      <c r="A267" s="263"/>
      <c r="B267" s="263"/>
      <c r="C267" s="263"/>
      <c r="D267" s="263"/>
      <c r="E267" s="263"/>
      <c r="F267" s="263"/>
      <c r="G267" s="263"/>
    </row>
    <row r="268" spans="1:7" ht="15.75" hidden="1" x14ac:dyDescent="0.25">
      <c r="A268" s="263"/>
      <c r="B268" s="263"/>
      <c r="C268" s="263"/>
      <c r="D268" s="263"/>
      <c r="E268" s="263"/>
      <c r="F268" s="263"/>
      <c r="G268" s="263"/>
    </row>
    <row r="269" spans="1:7" ht="17.25" customHeight="1" x14ac:dyDescent="0.25">
      <c r="A269" s="263"/>
      <c r="B269" s="282"/>
      <c r="C269" s="282"/>
      <c r="D269" s="282"/>
      <c r="E269" s="283"/>
      <c r="F269" s="263"/>
      <c r="G269" s="263"/>
    </row>
    <row r="270" spans="1:7" ht="39.75" customHeight="1" x14ac:dyDescent="0.25">
      <c r="A270" s="284" t="s">
        <v>230</v>
      </c>
      <c r="B270" s="421" t="s">
        <v>495</v>
      </c>
      <c r="C270" s="425"/>
      <c r="D270" s="425"/>
      <c r="E270" s="425"/>
      <c r="F270" s="263"/>
      <c r="G270" s="263"/>
    </row>
    <row r="271" spans="1:7" ht="15.75" x14ac:dyDescent="0.25">
      <c r="A271" s="285"/>
      <c r="B271" s="281" t="s">
        <v>496</v>
      </c>
      <c r="C271" s="263"/>
      <c r="D271" s="263"/>
      <c r="E271" s="263"/>
      <c r="F271" s="263"/>
      <c r="G271" s="263"/>
    </row>
    <row r="272" spans="1:7" ht="15.75" x14ac:dyDescent="0.25">
      <c r="A272" s="76"/>
      <c r="B272" s="263"/>
      <c r="C272" s="263"/>
      <c r="D272" s="263"/>
      <c r="E272" s="263"/>
      <c r="F272" s="263"/>
      <c r="G272" s="263"/>
    </row>
    <row r="273" spans="1:7" ht="15.75" x14ac:dyDescent="0.25">
      <c r="A273" s="426" t="s">
        <v>0</v>
      </c>
      <c r="B273" s="426" t="s">
        <v>149</v>
      </c>
      <c r="C273" s="426" t="s">
        <v>209</v>
      </c>
      <c r="D273" s="426" t="s">
        <v>219</v>
      </c>
      <c r="E273" s="72" t="s">
        <v>220</v>
      </c>
      <c r="F273" s="263"/>
      <c r="G273" s="263"/>
    </row>
    <row r="274" spans="1:7" ht="15.75" x14ac:dyDescent="0.25">
      <c r="A274" s="426"/>
      <c r="B274" s="426"/>
      <c r="C274" s="426"/>
      <c r="D274" s="426"/>
      <c r="E274" s="72" t="s">
        <v>221</v>
      </c>
      <c r="F274" s="263"/>
      <c r="G274" s="263"/>
    </row>
    <row r="275" spans="1:7" ht="15.75" x14ac:dyDescent="0.25">
      <c r="A275" s="72">
        <v>1</v>
      </c>
      <c r="B275" s="72">
        <v>2</v>
      </c>
      <c r="C275" s="72">
        <v>3</v>
      </c>
      <c r="D275" s="72">
        <v>4</v>
      </c>
      <c r="E275" s="72">
        <v>5</v>
      </c>
      <c r="F275" s="263"/>
      <c r="G275" s="263"/>
    </row>
    <row r="276" spans="1:7" ht="18.75" customHeight="1" x14ac:dyDescent="0.25">
      <c r="A276" s="72">
        <v>1</v>
      </c>
      <c r="B276" s="73" t="s">
        <v>490</v>
      </c>
      <c r="C276" s="72">
        <v>1</v>
      </c>
      <c r="D276" s="286">
        <v>34630</v>
      </c>
      <c r="E276" s="286">
        <f>C276*D276</f>
        <v>34630</v>
      </c>
      <c r="F276" s="263"/>
      <c r="G276" s="263"/>
    </row>
    <row r="277" spans="1:7" ht="39.75" customHeight="1" x14ac:dyDescent="0.25">
      <c r="A277" s="72">
        <v>2</v>
      </c>
      <c r="B277" s="73" t="s">
        <v>491</v>
      </c>
      <c r="C277" s="72">
        <v>1</v>
      </c>
      <c r="D277" s="286">
        <v>10380</v>
      </c>
      <c r="E277" s="286">
        <f t="shared" ref="E277:E279" si="1">C277*D277</f>
        <v>10380</v>
      </c>
      <c r="F277" s="263"/>
      <c r="G277" s="263"/>
    </row>
    <row r="278" spans="1:7" ht="31.5" customHeight="1" x14ac:dyDescent="0.25">
      <c r="A278" s="72">
        <v>3</v>
      </c>
      <c r="B278" s="73" t="s">
        <v>492</v>
      </c>
      <c r="C278" s="72">
        <v>1</v>
      </c>
      <c r="D278" s="286">
        <v>119500</v>
      </c>
      <c r="E278" s="286">
        <f t="shared" si="1"/>
        <v>119500</v>
      </c>
      <c r="F278" s="263"/>
      <c r="G278" s="263"/>
    </row>
    <row r="279" spans="1:7" ht="17.25" customHeight="1" x14ac:dyDescent="0.25">
      <c r="A279" s="72">
        <v>4</v>
      </c>
      <c r="B279" s="73" t="s">
        <v>493</v>
      </c>
      <c r="C279" s="72">
        <v>1</v>
      </c>
      <c r="D279" s="286">
        <v>60000</v>
      </c>
      <c r="E279" s="286">
        <f t="shared" si="1"/>
        <v>60000</v>
      </c>
      <c r="F279" s="263"/>
      <c r="G279" s="263"/>
    </row>
    <row r="280" spans="1:7" s="224" customFormat="1" ht="19.5" customHeight="1" x14ac:dyDescent="0.25">
      <c r="A280" s="422" t="s">
        <v>494</v>
      </c>
      <c r="B280" s="423"/>
      <c r="C280" s="424"/>
      <c r="D280" s="279" t="s">
        <v>148</v>
      </c>
      <c r="E280" s="287">
        <f>SUM(E276:E279)</f>
        <v>224510</v>
      </c>
      <c r="F280" s="281"/>
      <c r="G280" s="281"/>
    </row>
    <row r="281" spans="1:7" ht="15.75" x14ac:dyDescent="0.25">
      <c r="A281" s="263"/>
      <c r="B281" s="263"/>
      <c r="C281" s="263"/>
      <c r="D281" s="263"/>
      <c r="E281" s="275"/>
      <c r="F281" s="263"/>
      <c r="G281" s="263"/>
    </row>
    <row r="282" spans="1:7" ht="33.75" customHeight="1" x14ac:dyDescent="0.25">
      <c r="A282" s="284">
        <v>6.1</v>
      </c>
      <c r="B282" s="421" t="s">
        <v>497</v>
      </c>
      <c r="C282" s="425"/>
      <c r="D282" s="425"/>
      <c r="E282" s="425"/>
      <c r="F282" s="263"/>
      <c r="G282" s="263"/>
    </row>
    <row r="283" spans="1:7" ht="15.75" x14ac:dyDescent="0.25">
      <c r="A283" s="285"/>
      <c r="B283" s="281" t="s">
        <v>496</v>
      </c>
      <c r="C283" s="263"/>
      <c r="D283" s="263"/>
      <c r="E283" s="263"/>
      <c r="F283" s="263"/>
      <c r="G283" s="263"/>
    </row>
    <row r="284" spans="1:7" ht="15.75" x14ac:dyDescent="0.25">
      <c r="A284" s="76"/>
      <c r="B284" s="263"/>
      <c r="C284" s="263"/>
      <c r="D284" s="263"/>
      <c r="E284" s="263"/>
      <c r="F284" s="263"/>
      <c r="G284" s="263"/>
    </row>
    <row r="285" spans="1:7" ht="15.75" x14ac:dyDescent="0.25">
      <c r="A285" s="426" t="s">
        <v>0</v>
      </c>
      <c r="B285" s="426" t="s">
        <v>149</v>
      </c>
      <c r="C285" s="426" t="s">
        <v>209</v>
      </c>
      <c r="D285" s="426" t="s">
        <v>219</v>
      </c>
      <c r="E285" s="72" t="s">
        <v>220</v>
      </c>
      <c r="F285" s="263"/>
      <c r="G285" s="263"/>
    </row>
    <row r="286" spans="1:7" ht="15.75" x14ac:dyDescent="0.25">
      <c r="A286" s="426"/>
      <c r="B286" s="426"/>
      <c r="C286" s="426"/>
      <c r="D286" s="426"/>
      <c r="E286" s="72" t="s">
        <v>221</v>
      </c>
      <c r="F286" s="263"/>
      <c r="G286" s="263"/>
    </row>
    <row r="287" spans="1:7" ht="15.75" x14ac:dyDescent="0.25">
      <c r="A287" s="72">
        <v>1</v>
      </c>
      <c r="B287" s="72">
        <v>2</v>
      </c>
      <c r="C287" s="72">
        <v>3</v>
      </c>
      <c r="D287" s="72">
        <v>4</v>
      </c>
      <c r="E287" s="72">
        <v>5</v>
      </c>
      <c r="F287" s="263"/>
      <c r="G287" s="263"/>
    </row>
    <row r="288" spans="1:7" ht="18.75" customHeight="1" x14ac:dyDescent="0.25">
      <c r="A288" s="72">
        <v>1</v>
      </c>
      <c r="B288" s="73" t="s">
        <v>498</v>
      </c>
      <c r="C288" s="72">
        <v>1</v>
      </c>
      <c r="D288" s="286">
        <v>361100</v>
      </c>
      <c r="E288" s="286">
        <f>C288*D288</f>
        <v>361100</v>
      </c>
      <c r="F288" s="263"/>
      <c r="G288" s="263"/>
    </row>
    <row r="289" spans="1:7" ht="18" customHeight="1" x14ac:dyDescent="0.25">
      <c r="A289" s="72">
        <v>2</v>
      </c>
      <c r="B289" s="73" t="s">
        <v>499</v>
      </c>
      <c r="C289" s="72">
        <v>1</v>
      </c>
      <c r="D289" s="286">
        <v>328000</v>
      </c>
      <c r="E289" s="286">
        <f t="shared" ref="E289:E297" si="2">C289*D289</f>
        <v>328000</v>
      </c>
      <c r="F289" s="263"/>
      <c r="G289" s="263"/>
    </row>
    <row r="290" spans="1:7" ht="30" customHeight="1" x14ac:dyDescent="0.25">
      <c r="A290" s="72">
        <v>3</v>
      </c>
      <c r="B290" s="73" t="s">
        <v>500</v>
      </c>
      <c r="C290" s="72">
        <v>1</v>
      </c>
      <c r="D290" s="286">
        <v>68000</v>
      </c>
      <c r="E290" s="286">
        <f t="shared" si="2"/>
        <v>68000</v>
      </c>
      <c r="F290" s="263"/>
      <c r="G290" s="263"/>
    </row>
    <row r="291" spans="1:7" ht="26.25" customHeight="1" x14ac:dyDescent="0.25">
      <c r="A291" s="72">
        <v>4</v>
      </c>
      <c r="B291" s="73" t="s">
        <v>501</v>
      </c>
      <c r="C291" s="72">
        <v>1</v>
      </c>
      <c r="D291" s="286">
        <v>40000</v>
      </c>
      <c r="E291" s="286">
        <f t="shared" si="2"/>
        <v>40000</v>
      </c>
      <c r="F291" s="263"/>
      <c r="G291" s="263"/>
    </row>
    <row r="292" spans="1:7" ht="27" customHeight="1" x14ac:dyDescent="0.25">
      <c r="A292" s="72">
        <v>5</v>
      </c>
      <c r="B292" s="73" t="s">
        <v>502</v>
      </c>
      <c r="C292" s="72">
        <v>1</v>
      </c>
      <c r="D292" s="286">
        <v>247590</v>
      </c>
      <c r="E292" s="286">
        <f t="shared" si="2"/>
        <v>247590</v>
      </c>
      <c r="F292" s="263"/>
      <c r="G292" s="263"/>
    </row>
    <row r="293" spans="1:7" ht="19.5" customHeight="1" x14ac:dyDescent="0.25">
      <c r="A293" s="72">
        <v>6</v>
      </c>
      <c r="B293" s="73" t="s">
        <v>503</v>
      </c>
      <c r="C293" s="72">
        <v>1</v>
      </c>
      <c r="D293" s="286">
        <v>35000</v>
      </c>
      <c r="E293" s="286">
        <f t="shared" si="2"/>
        <v>35000</v>
      </c>
      <c r="F293" s="263"/>
      <c r="G293" s="263"/>
    </row>
    <row r="294" spans="1:7" ht="27" customHeight="1" x14ac:dyDescent="0.25">
      <c r="A294" s="72">
        <v>7</v>
      </c>
      <c r="B294" s="73" t="s">
        <v>504</v>
      </c>
      <c r="C294" s="72">
        <v>1</v>
      </c>
      <c r="D294" s="286">
        <v>29500</v>
      </c>
      <c r="E294" s="286">
        <f t="shared" si="2"/>
        <v>29500</v>
      </c>
      <c r="F294" s="263"/>
      <c r="G294" s="263"/>
    </row>
    <row r="295" spans="1:7" ht="18" customHeight="1" x14ac:dyDescent="0.25">
      <c r="A295" s="72">
        <v>8</v>
      </c>
      <c r="B295" s="73" t="s">
        <v>505</v>
      </c>
      <c r="C295" s="72">
        <v>1</v>
      </c>
      <c r="D295" s="286">
        <v>2500</v>
      </c>
      <c r="E295" s="286">
        <f t="shared" si="2"/>
        <v>2500</v>
      </c>
      <c r="F295" s="263"/>
      <c r="G295" s="263"/>
    </row>
    <row r="296" spans="1:7" ht="19.5" customHeight="1" x14ac:dyDescent="0.25">
      <c r="A296" s="72">
        <v>9</v>
      </c>
      <c r="B296" s="73" t="s">
        <v>506</v>
      </c>
      <c r="C296" s="72">
        <v>1</v>
      </c>
      <c r="D296" s="286">
        <v>350000</v>
      </c>
      <c r="E296" s="286">
        <f t="shared" si="2"/>
        <v>350000</v>
      </c>
      <c r="F296" s="263"/>
      <c r="G296" s="263"/>
    </row>
    <row r="297" spans="1:7" ht="20.25" customHeight="1" x14ac:dyDescent="0.25">
      <c r="A297" s="72">
        <v>10</v>
      </c>
      <c r="B297" s="73" t="s">
        <v>507</v>
      </c>
      <c r="C297" s="72">
        <v>1</v>
      </c>
      <c r="D297" s="286">
        <v>15000</v>
      </c>
      <c r="E297" s="286">
        <f t="shared" si="2"/>
        <v>15000</v>
      </c>
      <c r="F297" s="263"/>
      <c r="G297" s="263"/>
    </row>
    <row r="298" spans="1:7" s="224" customFormat="1" ht="18" customHeight="1" x14ac:dyDescent="0.25">
      <c r="A298" s="422" t="s">
        <v>494</v>
      </c>
      <c r="B298" s="423"/>
      <c r="C298" s="424"/>
      <c r="D298" s="279" t="s">
        <v>148</v>
      </c>
      <c r="E298" s="287">
        <f>SUM(E288:E297)</f>
        <v>1476690</v>
      </c>
      <c r="F298" s="281"/>
      <c r="G298" s="288">
        <f>E280+E298</f>
        <v>1701200</v>
      </c>
    </row>
    <row r="299" spans="1:7" ht="15.75" x14ac:dyDescent="0.25">
      <c r="A299" s="263"/>
      <c r="B299" s="263"/>
      <c r="C299" s="263"/>
      <c r="D299" s="263"/>
      <c r="E299" s="263"/>
      <c r="F299" s="263"/>
      <c r="G299" s="263"/>
    </row>
    <row r="300" spans="1:7" ht="15.75" x14ac:dyDescent="0.25">
      <c r="A300" s="263"/>
      <c r="B300" s="263"/>
      <c r="C300" s="263"/>
      <c r="D300" s="263"/>
      <c r="E300" s="263"/>
      <c r="F300" s="263"/>
      <c r="G300" s="263"/>
    </row>
    <row r="301" spans="1:7" s="224" customFormat="1" ht="15.75" x14ac:dyDescent="0.25">
      <c r="A301" s="284">
        <v>6.11</v>
      </c>
      <c r="B301" s="421" t="s">
        <v>212</v>
      </c>
      <c r="C301" s="437"/>
      <c r="D301" s="437"/>
      <c r="E301" s="437"/>
      <c r="F301" s="281"/>
      <c r="G301" s="281"/>
    </row>
    <row r="302" spans="1:7" s="224" customFormat="1" ht="15.75" x14ac:dyDescent="0.25">
      <c r="A302" s="284"/>
      <c r="B302" s="281" t="s">
        <v>496</v>
      </c>
      <c r="C302" s="290"/>
      <c r="D302" s="290"/>
      <c r="E302" s="290"/>
      <c r="F302" s="281"/>
      <c r="G302" s="281"/>
    </row>
    <row r="303" spans="1:7" ht="15.75" x14ac:dyDescent="0.25">
      <c r="A303" s="76"/>
      <c r="B303" s="281"/>
      <c r="C303" s="263"/>
      <c r="D303" s="263"/>
      <c r="E303" s="263"/>
    </row>
    <row r="304" spans="1:7" ht="47.25" x14ac:dyDescent="0.25">
      <c r="A304" s="268" t="s">
        <v>0</v>
      </c>
      <c r="B304" s="268" t="s">
        <v>149</v>
      </c>
      <c r="C304" s="268" t="s">
        <v>213</v>
      </c>
      <c r="D304" s="265" t="s">
        <v>214</v>
      </c>
      <c r="E304" s="268" t="s">
        <v>225</v>
      </c>
    </row>
    <row r="305" spans="1:6" ht="15.75" x14ac:dyDescent="0.25">
      <c r="A305" s="268">
        <v>1</v>
      </c>
      <c r="B305" s="268">
        <v>2</v>
      </c>
      <c r="C305" s="268">
        <v>3</v>
      </c>
      <c r="D305" s="265">
        <v>4</v>
      </c>
      <c r="E305" s="268">
        <v>5</v>
      </c>
    </row>
    <row r="306" spans="1:6" ht="31.5" x14ac:dyDescent="0.25">
      <c r="A306" s="268">
        <v>1</v>
      </c>
      <c r="B306" s="73" t="s">
        <v>512</v>
      </c>
      <c r="C306" s="268" t="s">
        <v>513</v>
      </c>
      <c r="D306" s="265">
        <v>1</v>
      </c>
      <c r="E306" s="264">
        <v>979049</v>
      </c>
    </row>
    <row r="307" spans="1:6" ht="15.75" x14ac:dyDescent="0.25">
      <c r="A307" s="268"/>
      <c r="B307" s="73"/>
      <c r="C307" s="268"/>
      <c r="D307" s="265"/>
      <c r="E307" s="264"/>
    </row>
    <row r="308" spans="1:6" s="224" customFormat="1" ht="24.75" customHeight="1" x14ac:dyDescent="0.2">
      <c r="A308" s="427" t="s">
        <v>494</v>
      </c>
      <c r="B308" s="428"/>
      <c r="C308" s="429"/>
      <c r="D308" s="291"/>
      <c r="E308" s="292">
        <f>E306</f>
        <v>979049</v>
      </c>
    </row>
    <row r="311" spans="1:6" s="224" customFormat="1" ht="15.75" x14ac:dyDescent="0.2">
      <c r="A311" s="285">
        <v>6.12</v>
      </c>
      <c r="B311" s="421" t="s">
        <v>216</v>
      </c>
      <c r="C311" s="421"/>
      <c r="D311" s="421"/>
      <c r="E311" s="421"/>
    </row>
    <row r="312" spans="1:6" ht="15.75" x14ac:dyDescent="0.25">
      <c r="A312" s="69"/>
      <c r="B312" s="281" t="s">
        <v>496</v>
      </c>
      <c r="C312" s="263"/>
      <c r="D312" s="263"/>
      <c r="E312" s="263"/>
    </row>
    <row r="313" spans="1:6" ht="15.75" x14ac:dyDescent="0.25">
      <c r="A313" s="69"/>
      <c r="B313" s="263"/>
      <c r="C313" s="263"/>
      <c r="D313" s="263"/>
      <c r="E313" s="263"/>
    </row>
    <row r="314" spans="1:6" ht="47.25" x14ac:dyDescent="0.25">
      <c r="A314" s="289" t="s">
        <v>0</v>
      </c>
      <c r="B314" s="289" t="s">
        <v>149</v>
      </c>
      <c r="C314" s="289" t="s">
        <v>217</v>
      </c>
      <c r="D314" s="289" t="s">
        <v>229</v>
      </c>
      <c r="E314" s="266"/>
    </row>
    <row r="315" spans="1:6" ht="15.75" x14ac:dyDescent="0.25">
      <c r="A315" s="289">
        <v>1</v>
      </c>
      <c r="B315" s="289">
        <v>2</v>
      </c>
      <c r="C315" s="289">
        <v>3</v>
      </c>
      <c r="D315" s="289">
        <v>4</v>
      </c>
      <c r="E315" s="266"/>
    </row>
    <row r="316" spans="1:6" ht="47.25" x14ac:dyDescent="0.25">
      <c r="A316" s="289"/>
      <c r="B316" s="73" t="s">
        <v>514</v>
      </c>
      <c r="C316" s="289">
        <v>1</v>
      </c>
      <c r="D316" s="264">
        <v>20951</v>
      </c>
      <c r="E316" s="266"/>
    </row>
    <row r="317" spans="1:6" ht="15.75" x14ac:dyDescent="0.25">
      <c r="A317" s="289"/>
      <c r="B317" s="73"/>
      <c r="C317" s="289"/>
      <c r="D317" s="264"/>
      <c r="E317" s="266"/>
    </row>
    <row r="318" spans="1:6" s="224" customFormat="1" ht="21.75" customHeight="1" x14ac:dyDescent="0.2">
      <c r="A318" s="422" t="s">
        <v>494</v>
      </c>
      <c r="B318" s="423"/>
      <c r="C318" s="424"/>
      <c r="D318" s="277">
        <f>D316</f>
        <v>20951</v>
      </c>
      <c r="E318" s="280"/>
      <c r="F318" s="293">
        <f>E308+D318</f>
        <v>1000000</v>
      </c>
    </row>
  </sheetData>
  <mergeCells count="76">
    <mergeCell ref="A94:A95"/>
    <mergeCell ref="B94:B95"/>
    <mergeCell ref="C94:C95"/>
    <mergeCell ref="D94:D95"/>
    <mergeCell ref="B301:E301"/>
    <mergeCell ref="A99:B99"/>
    <mergeCell ref="B103:E103"/>
    <mergeCell ref="B118:E118"/>
    <mergeCell ref="A125:B125"/>
    <mergeCell ref="A127:E127"/>
    <mergeCell ref="A128:E128"/>
    <mergeCell ref="A104:A105"/>
    <mergeCell ref="B104:B105"/>
    <mergeCell ref="C104:C105"/>
    <mergeCell ref="D104:D105"/>
    <mergeCell ref="E104:E105"/>
    <mergeCell ref="B61:E61"/>
    <mergeCell ref="A84:B84"/>
    <mergeCell ref="B86:E86"/>
    <mergeCell ref="A89:A90"/>
    <mergeCell ref="B89:B90"/>
    <mergeCell ref="C89:C90"/>
    <mergeCell ref="D89:D90"/>
    <mergeCell ref="B1:E1"/>
    <mergeCell ref="A3:E3"/>
    <mergeCell ref="A4:E4"/>
    <mergeCell ref="A12:B12"/>
    <mergeCell ref="A20:B20"/>
    <mergeCell ref="B14:E14"/>
    <mergeCell ref="B6:E6"/>
    <mergeCell ref="B22:F22"/>
    <mergeCell ref="B32:E32"/>
    <mergeCell ref="A38:B38"/>
    <mergeCell ref="B40:E40"/>
    <mergeCell ref="A59:B59"/>
    <mergeCell ref="A30:B30"/>
    <mergeCell ref="B130:E130"/>
    <mergeCell ref="A136:B136"/>
    <mergeCell ref="B138:E138"/>
    <mergeCell ref="B163:E163"/>
    <mergeCell ref="A170:B170"/>
    <mergeCell ref="B173:E173"/>
    <mergeCell ref="A180:B180"/>
    <mergeCell ref="A144:B144"/>
    <mergeCell ref="B146:E146"/>
    <mergeCell ref="A154:B154"/>
    <mergeCell ref="B156:E156"/>
    <mergeCell ref="A162:B162"/>
    <mergeCell ref="A203:B203"/>
    <mergeCell ref="B183:E183"/>
    <mergeCell ref="B250:E250"/>
    <mergeCell ref="A253:A254"/>
    <mergeCell ref="B253:B254"/>
    <mergeCell ref="C253:C254"/>
    <mergeCell ref="D253:D254"/>
    <mergeCell ref="B205:E205"/>
    <mergeCell ref="B237:E237"/>
    <mergeCell ref="A240:A241"/>
    <mergeCell ref="B240:B241"/>
    <mergeCell ref="C240:C241"/>
    <mergeCell ref="D240:D241"/>
    <mergeCell ref="B311:E311"/>
    <mergeCell ref="A318:C318"/>
    <mergeCell ref="A298:C298"/>
    <mergeCell ref="B270:E270"/>
    <mergeCell ref="A280:C280"/>
    <mergeCell ref="B282:E282"/>
    <mergeCell ref="A285:A286"/>
    <mergeCell ref="B285:B286"/>
    <mergeCell ref="C285:C286"/>
    <mergeCell ref="D285:D286"/>
    <mergeCell ref="A273:A274"/>
    <mergeCell ref="B273:B274"/>
    <mergeCell ref="C273:C274"/>
    <mergeCell ref="D273:D274"/>
    <mergeCell ref="A308:C308"/>
  </mergeCells>
  <pageMargins left="0.70866141732283472" right="0.70866141732283472" top="0.74803149606299213" bottom="0.74803149606299213" header="0.31496062992125984" footer="0.31496062992125984"/>
  <pageSetup paperSize="9" scale="42" fitToHeight="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35"/>
  <sheetViews>
    <sheetView topLeftCell="A7" zoomScale="70" zoomScaleNormal="70" zoomScaleSheetLayoutView="41" zoomScalePageLayoutView="50" workbookViewId="0">
      <selection activeCell="O12" sqref="O12"/>
    </sheetView>
  </sheetViews>
  <sheetFormatPr defaultRowHeight="15" x14ac:dyDescent="0.25"/>
  <cols>
    <col min="1" max="1" width="50.28515625" customWidth="1"/>
    <col min="2" max="2" width="9.140625" customWidth="1"/>
    <col min="3" max="3" width="13.140625" customWidth="1"/>
    <col min="4" max="4" width="15.5703125" style="66" customWidth="1"/>
    <col min="5" max="5" width="15.140625" style="66" customWidth="1"/>
    <col min="6" max="6" width="14.5703125" style="66" customWidth="1"/>
    <col min="7" max="7" width="15.85546875" style="66" customWidth="1"/>
    <col min="8" max="8" width="13.85546875" style="66" customWidth="1"/>
    <col min="9" max="9" width="17.7109375" style="66" customWidth="1"/>
    <col min="10" max="12" width="13.85546875" style="66" customWidth="1"/>
    <col min="13" max="13" width="9.7109375" style="66" customWidth="1"/>
    <col min="14" max="14" width="15.5703125" style="66" customWidth="1"/>
    <col min="15" max="15" width="24.7109375" style="66" customWidth="1"/>
    <col min="16" max="16" width="17" style="66" customWidth="1"/>
    <col min="17" max="17" width="17.7109375" style="66" customWidth="1"/>
    <col min="18" max="18" width="12.140625" style="66" customWidth="1"/>
    <col min="19" max="19" width="11.28515625" style="66" customWidth="1"/>
    <col min="20" max="20" width="16.28515625" style="66" customWidth="1"/>
    <col min="21" max="21" width="13.42578125" style="66" customWidth="1"/>
  </cols>
  <sheetData>
    <row r="1" spans="1:23" ht="30" customHeight="1" x14ac:dyDescent="0.3">
      <c r="T1" s="454"/>
      <c r="U1" s="455"/>
    </row>
    <row r="2" spans="1:23" ht="29.25" customHeight="1" x14ac:dyDescent="0.35">
      <c r="A2" s="461" t="s">
        <v>290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1"/>
    </row>
    <row r="3" spans="1:23" ht="30.75" customHeight="1" thickBot="1" x14ac:dyDescent="0.4">
      <c r="A3" s="459" t="s">
        <v>509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1"/>
    </row>
    <row r="4" spans="1:23" ht="24" customHeight="1" x14ac:dyDescent="0.25">
      <c r="A4" s="468" t="s">
        <v>1</v>
      </c>
      <c r="B4" s="472" t="s">
        <v>103</v>
      </c>
      <c r="C4" s="472" t="s">
        <v>256</v>
      </c>
      <c r="D4" s="470" t="s">
        <v>257</v>
      </c>
      <c r="E4" s="463" t="s">
        <v>258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5"/>
      <c r="V4" s="2"/>
    </row>
    <row r="5" spans="1:23" ht="14.25" customHeight="1" x14ac:dyDescent="0.25">
      <c r="A5" s="469"/>
      <c r="B5" s="473"/>
      <c r="C5" s="473"/>
      <c r="D5" s="471"/>
      <c r="E5" s="466" t="s">
        <v>2</v>
      </c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8"/>
      <c r="V5" s="2"/>
    </row>
    <row r="6" spans="1:23" ht="33.75" customHeight="1" x14ac:dyDescent="0.25">
      <c r="A6" s="469"/>
      <c r="B6" s="473"/>
      <c r="C6" s="473"/>
      <c r="D6" s="471"/>
      <c r="E6" s="452" t="s">
        <v>291</v>
      </c>
      <c r="F6" s="485" t="s">
        <v>2</v>
      </c>
      <c r="G6" s="486"/>
      <c r="H6" s="467" t="s">
        <v>263</v>
      </c>
      <c r="I6" s="476" t="s">
        <v>2</v>
      </c>
      <c r="J6" s="453"/>
      <c r="K6" s="453"/>
      <c r="L6" s="444" t="s">
        <v>265</v>
      </c>
      <c r="M6" s="444" t="s">
        <v>266</v>
      </c>
      <c r="N6" s="453" t="s">
        <v>267</v>
      </c>
      <c r="O6" s="453"/>
      <c r="P6" s="453"/>
      <c r="Q6" s="453"/>
      <c r="R6" s="453"/>
      <c r="S6" s="453"/>
      <c r="T6" s="453"/>
      <c r="U6" s="458"/>
      <c r="V6" s="2"/>
    </row>
    <row r="7" spans="1:23" ht="18.75" customHeight="1" x14ac:dyDescent="0.25">
      <c r="A7" s="469"/>
      <c r="B7" s="473"/>
      <c r="C7" s="473"/>
      <c r="D7" s="471"/>
      <c r="E7" s="453"/>
      <c r="F7" s="487"/>
      <c r="G7" s="488"/>
      <c r="H7" s="453"/>
      <c r="I7" s="452" t="s">
        <v>292</v>
      </c>
      <c r="J7" s="452" t="s">
        <v>294</v>
      </c>
      <c r="K7" s="452" t="s">
        <v>295</v>
      </c>
      <c r="L7" s="444"/>
      <c r="M7" s="444"/>
      <c r="N7" s="444" t="s">
        <v>268</v>
      </c>
      <c r="O7" s="449" t="s">
        <v>269</v>
      </c>
      <c r="P7" s="450"/>
      <c r="Q7" s="450"/>
      <c r="R7" s="450"/>
      <c r="S7" s="450"/>
      <c r="T7" s="450"/>
      <c r="U7" s="451"/>
      <c r="V7" s="2"/>
    </row>
    <row r="8" spans="1:23" ht="189.75" customHeight="1" x14ac:dyDescent="0.25">
      <c r="A8" s="469"/>
      <c r="B8" s="474"/>
      <c r="C8" s="474"/>
      <c r="D8" s="471"/>
      <c r="E8" s="453"/>
      <c r="F8" s="203" t="s">
        <v>292</v>
      </c>
      <c r="G8" s="203" t="s">
        <v>293</v>
      </c>
      <c r="H8" s="453" t="s">
        <v>3</v>
      </c>
      <c r="I8" s="453"/>
      <c r="J8" s="453"/>
      <c r="K8" s="453"/>
      <c r="L8" s="444"/>
      <c r="M8" s="444"/>
      <c r="N8" s="444"/>
      <c r="O8" s="203" t="s">
        <v>249</v>
      </c>
      <c r="P8" s="203" t="s">
        <v>297</v>
      </c>
      <c r="Q8" s="203" t="s">
        <v>298</v>
      </c>
      <c r="R8" s="203" t="s">
        <v>247</v>
      </c>
      <c r="S8" s="203" t="s">
        <v>248</v>
      </c>
      <c r="T8" s="235" t="s">
        <v>251</v>
      </c>
      <c r="U8" s="90" t="s">
        <v>250</v>
      </c>
    </row>
    <row r="9" spans="1:23" ht="21" customHeight="1" x14ac:dyDescent="0.25">
      <c r="A9" s="102">
        <v>1</v>
      </c>
      <c r="B9" s="100">
        <v>2</v>
      </c>
      <c r="C9" s="100">
        <v>3</v>
      </c>
      <c r="D9" s="100">
        <v>4</v>
      </c>
      <c r="E9" s="100">
        <v>5</v>
      </c>
      <c r="F9" s="100" t="s">
        <v>260</v>
      </c>
      <c r="G9" s="101" t="s">
        <v>262</v>
      </c>
      <c r="H9" s="100">
        <v>6</v>
      </c>
      <c r="I9" s="100" t="s">
        <v>264</v>
      </c>
      <c r="J9" s="100" t="s">
        <v>271</v>
      </c>
      <c r="K9" s="100" t="s">
        <v>272</v>
      </c>
      <c r="L9" s="100">
        <v>7</v>
      </c>
      <c r="M9" s="100">
        <v>8</v>
      </c>
      <c r="N9" s="100">
        <v>9</v>
      </c>
      <c r="O9" s="100">
        <v>10</v>
      </c>
      <c r="P9" s="100">
        <v>11</v>
      </c>
      <c r="Q9" s="100">
        <v>12</v>
      </c>
      <c r="R9" s="100">
        <v>13</v>
      </c>
      <c r="S9" s="100">
        <v>14</v>
      </c>
      <c r="T9" s="100">
        <v>15</v>
      </c>
      <c r="U9" s="103">
        <v>16</v>
      </c>
      <c r="V9" s="3"/>
      <c r="W9" s="133"/>
    </row>
    <row r="10" spans="1:23" ht="18" customHeight="1" x14ac:dyDescent="0.25">
      <c r="A10" s="104" t="s">
        <v>5</v>
      </c>
      <c r="B10" s="97">
        <v>500</v>
      </c>
      <c r="C10" s="98" t="s">
        <v>6</v>
      </c>
      <c r="D10" s="110">
        <f>E10+H10+L10+N10</f>
        <v>1976281.87</v>
      </c>
      <c r="E10" s="128">
        <f>F10+G10</f>
        <v>362408.41000000003</v>
      </c>
      <c r="F10" s="122">
        <v>168704.75</v>
      </c>
      <c r="G10" s="122">
        <v>193703.66</v>
      </c>
      <c r="H10" s="110">
        <f>I10+J10+K10</f>
        <v>0</v>
      </c>
      <c r="I10" s="126"/>
      <c r="J10" s="126"/>
      <c r="K10" s="126"/>
      <c r="L10" s="126"/>
      <c r="M10" s="98" t="s">
        <v>6</v>
      </c>
      <c r="N10" s="110">
        <f>O10+P10+R10++Q10+S10+T10+U10</f>
        <v>1613873.46</v>
      </c>
      <c r="O10" s="122"/>
      <c r="P10" s="122">
        <v>1476642.07</v>
      </c>
      <c r="Q10" s="122">
        <v>137231.39000000001</v>
      </c>
      <c r="R10" s="122"/>
      <c r="S10" s="122"/>
      <c r="T10" s="122"/>
      <c r="U10" s="123"/>
      <c r="V10" s="4"/>
    </row>
    <row r="11" spans="1:23" s="176" customFormat="1" ht="50.25" customHeight="1" x14ac:dyDescent="0.25">
      <c r="A11" s="171" t="s">
        <v>310</v>
      </c>
      <c r="B11" s="97">
        <v>510</v>
      </c>
      <c r="C11" s="98" t="s">
        <v>6</v>
      </c>
      <c r="D11" s="110">
        <f>E11+H11+L11+N11</f>
        <v>0</v>
      </c>
      <c r="E11" s="128">
        <f t="shared" ref="E11" si="0">F11+G11</f>
        <v>0</v>
      </c>
      <c r="F11" s="172"/>
      <c r="G11" s="172"/>
      <c r="H11" s="110">
        <f t="shared" ref="H11" si="1">I11+J11+K11</f>
        <v>0</v>
      </c>
      <c r="I11" s="173"/>
      <c r="J11" s="173"/>
      <c r="K11" s="173"/>
      <c r="L11" s="173"/>
      <c r="M11" s="98" t="s">
        <v>6</v>
      </c>
      <c r="N11" s="110">
        <f t="shared" ref="N11" si="2">O11+P11+R11++Q11+S11+T11+U11</f>
        <v>0</v>
      </c>
      <c r="O11" s="172"/>
      <c r="P11" s="172"/>
      <c r="Q11" s="172"/>
      <c r="R11" s="172"/>
      <c r="S11" s="172"/>
      <c r="T11" s="172"/>
      <c r="U11" s="174"/>
      <c r="V11" s="175"/>
    </row>
    <row r="12" spans="1:23" ht="23.25" customHeight="1" x14ac:dyDescent="0.25">
      <c r="A12" s="105" t="s">
        <v>99</v>
      </c>
      <c r="B12" s="97">
        <v>100</v>
      </c>
      <c r="C12" s="98" t="s">
        <v>6</v>
      </c>
      <c r="D12" s="110">
        <f>E12+H12+L12+N12</f>
        <v>50447143.230000004</v>
      </c>
      <c r="E12" s="128">
        <f>F12+G12</f>
        <v>37676363.230000004</v>
      </c>
      <c r="F12" s="95">
        <f>F14+F15+F16+F17+F18+F19+F13</f>
        <v>13518920.640000001</v>
      </c>
      <c r="G12" s="95">
        <f>G14+G15+G16+G17+G18+G19+G13</f>
        <v>24157442.59</v>
      </c>
      <c r="H12" s="110">
        <f>I12+J12+K12</f>
        <v>2701200</v>
      </c>
      <c r="I12" s="95">
        <f>I17+I18</f>
        <v>2701200</v>
      </c>
      <c r="J12" s="95">
        <f t="shared" ref="J12:L12" si="3">J17+J18</f>
        <v>0</v>
      </c>
      <c r="K12" s="95">
        <f>K17+K18</f>
        <v>0</v>
      </c>
      <c r="L12" s="95">
        <f t="shared" si="3"/>
        <v>0</v>
      </c>
      <c r="M12" s="98" t="s">
        <v>6</v>
      </c>
      <c r="N12" s="110">
        <f t="shared" ref="N12:N19" si="4">O12+P12+R12++Q12+S12+T12+U12</f>
        <v>10069580</v>
      </c>
      <c r="O12" s="95">
        <f>O14</f>
        <v>100000</v>
      </c>
      <c r="P12" s="95">
        <f>P14+P24+P19</f>
        <v>8282865</v>
      </c>
      <c r="Q12" s="95">
        <f>Q14+Q24+Q19</f>
        <v>1429115</v>
      </c>
      <c r="R12" s="95">
        <f>R13+R24+R19</f>
        <v>0</v>
      </c>
      <c r="S12" s="95">
        <f>S13+S24+S19</f>
        <v>0</v>
      </c>
      <c r="T12" s="95">
        <f>T14+T24+T19</f>
        <v>0</v>
      </c>
      <c r="U12" s="119">
        <f>U14+U24+U18+U19+U15+U16</f>
        <v>257600</v>
      </c>
      <c r="V12" s="4"/>
    </row>
    <row r="13" spans="1:23" ht="18.75" customHeight="1" x14ac:dyDescent="0.25">
      <c r="A13" s="105" t="s">
        <v>91</v>
      </c>
      <c r="B13" s="97">
        <v>110</v>
      </c>
      <c r="C13" s="98"/>
      <c r="D13" s="110">
        <f>E13+H13+L13+N13</f>
        <v>0</v>
      </c>
      <c r="E13" s="128">
        <f>F13+G13</f>
        <v>0</v>
      </c>
      <c r="F13" s="93"/>
      <c r="G13" s="39"/>
      <c r="H13" s="110">
        <f>I13+J13+K13</f>
        <v>0</v>
      </c>
      <c r="I13" s="96"/>
      <c r="J13" s="96"/>
      <c r="K13" s="96"/>
      <c r="L13" s="96"/>
      <c r="M13" s="98" t="s">
        <v>6</v>
      </c>
      <c r="N13" s="110">
        <f t="shared" si="4"/>
        <v>0</v>
      </c>
      <c r="O13" s="39"/>
      <c r="P13" s="59"/>
      <c r="Q13" s="39"/>
      <c r="R13" s="116"/>
      <c r="S13" s="127"/>
      <c r="T13" s="39"/>
      <c r="U13" s="53"/>
      <c r="V13" s="4"/>
    </row>
    <row r="14" spans="1:23" ht="18.75" customHeight="1" x14ac:dyDescent="0.25">
      <c r="A14" s="105" t="s">
        <v>92</v>
      </c>
      <c r="B14" s="97">
        <v>120</v>
      </c>
      <c r="C14" s="98"/>
      <c r="D14" s="110">
        <f t="shared" ref="D14:D25" si="5">E14+H14+L14+N14</f>
        <v>47745943.230000004</v>
      </c>
      <c r="E14" s="128">
        <f t="shared" ref="E14:E25" si="6">F14+G14</f>
        <v>37676363.230000004</v>
      </c>
      <c r="F14" s="125">
        <v>13518920.640000001</v>
      </c>
      <c r="G14" s="116">
        <v>24157442.59</v>
      </c>
      <c r="H14" s="110">
        <f t="shared" ref="H14:H25" si="7">I14+J14+K14</f>
        <v>0</v>
      </c>
      <c r="I14" s="94"/>
      <c r="J14" s="94"/>
      <c r="K14" s="94"/>
      <c r="L14" s="94"/>
      <c r="M14" s="98" t="s">
        <v>6</v>
      </c>
      <c r="N14" s="110">
        <f t="shared" si="4"/>
        <v>10069580</v>
      </c>
      <c r="O14" s="116">
        <v>100000</v>
      </c>
      <c r="P14" s="116">
        <v>8282865</v>
      </c>
      <c r="Q14" s="116">
        <v>1429115</v>
      </c>
      <c r="R14" s="59"/>
      <c r="S14" s="59"/>
      <c r="T14" s="116"/>
      <c r="U14" s="117">
        <v>257600</v>
      </c>
      <c r="V14" s="4"/>
    </row>
    <row r="15" spans="1:23" ht="36.75" customHeight="1" x14ac:dyDescent="0.25">
      <c r="A15" s="105" t="s">
        <v>93</v>
      </c>
      <c r="B15" s="97">
        <v>130</v>
      </c>
      <c r="C15" s="98"/>
      <c r="D15" s="110">
        <f t="shared" si="5"/>
        <v>0</v>
      </c>
      <c r="E15" s="128">
        <f t="shared" si="6"/>
        <v>0</v>
      </c>
      <c r="F15" s="39"/>
      <c r="G15" s="98"/>
      <c r="H15" s="110">
        <f t="shared" si="7"/>
        <v>0</v>
      </c>
      <c r="I15" s="96"/>
      <c r="J15" s="96"/>
      <c r="K15" s="96"/>
      <c r="L15" s="96"/>
      <c r="M15" s="98" t="s">
        <v>6</v>
      </c>
      <c r="N15" s="110">
        <f t="shared" si="4"/>
        <v>0</v>
      </c>
      <c r="O15" s="54"/>
      <c r="P15" s="54"/>
      <c r="Q15" s="54"/>
      <c r="R15" s="54"/>
      <c r="S15" s="54"/>
      <c r="T15" s="54"/>
      <c r="U15" s="118"/>
      <c r="V15" s="4"/>
    </row>
    <row r="16" spans="1:23" ht="93" customHeight="1" x14ac:dyDescent="0.25">
      <c r="A16" s="105" t="s">
        <v>94</v>
      </c>
      <c r="B16" s="97">
        <v>140</v>
      </c>
      <c r="C16" s="98"/>
      <c r="D16" s="110">
        <f t="shared" si="5"/>
        <v>0</v>
      </c>
      <c r="E16" s="128">
        <f t="shared" si="6"/>
        <v>0</v>
      </c>
      <c r="F16" s="39"/>
      <c r="G16" s="98"/>
      <c r="H16" s="110">
        <f t="shared" si="7"/>
        <v>0</v>
      </c>
      <c r="I16" s="96"/>
      <c r="J16" s="96"/>
      <c r="K16" s="96"/>
      <c r="L16" s="96"/>
      <c r="M16" s="98" t="s">
        <v>6</v>
      </c>
      <c r="N16" s="110">
        <f t="shared" si="4"/>
        <v>0</v>
      </c>
      <c r="O16" s="54"/>
      <c r="P16" s="54"/>
      <c r="Q16" s="54"/>
      <c r="R16" s="54"/>
      <c r="S16" s="54"/>
      <c r="T16" s="54"/>
      <c r="U16" s="118">
        <v>0</v>
      </c>
      <c r="V16" s="4"/>
    </row>
    <row r="17" spans="1:22" ht="42.75" customHeight="1" x14ac:dyDescent="0.25">
      <c r="A17" s="105" t="s">
        <v>270</v>
      </c>
      <c r="B17" s="97">
        <v>150</v>
      </c>
      <c r="C17" s="98"/>
      <c r="D17" s="110">
        <f t="shared" si="5"/>
        <v>2701200</v>
      </c>
      <c r="E17" s="128">
        <f t="shared" si="6"/>
        <v>0</v>
      </c>
      <c r="F17" s="86"/>
      <c r="G17" s="98"/>
      <c r="H17" s="110">
        <f t="shared" si="7"/>
        <v>2701200</v>
      </c>
      <c r="I17" s="126">
        <v>2701200</v>
      </c>
      <c r="J17" s="126"/>
      <c r="K17" s="126"/>
      <c r="L17" s="126"/>
      <c r="M17" s="98" t="s">
        <v>6</v>
      </c>
      <c r="N17" s="110">
        <f t="shared" si="4"/>
        <v>0</v>
      </c>
      <c r="O17" s="87"/>
      <c r="P17" s="87"/>
      <c r="Q17" s="87"/>
      <c r="R17" s="87"/>
      <c r="S17" s="87"/>
      <c r="T17" s="87"/>
      <c r="U17" s="88"/>
      <c r="V17" s="4"/>
    </row>
    <row r="18" spans="1:22" ht="21" customHeight="1" x14ac:dyDescent="0.25">
      <c r="A18" s="105" t="s">
        <v>252</v>
      </c>
      <c r="B18" s="97">
        <v>160</v>
      </c>
      <c r="C18" s="98"/>
      <c r="D18" s="110">
        <f t="shared" si="5"/>
        <v>0</v>
      </c>
      <c r="E18" s="128">
        <f t="shared" si="6"/>
        <v>0</v>
      </c>
      <c r="F18" s="125"/>
      <c r="G18" s="125"/>
      <c r="H18" s="110">
        <f t="shared" si="7"/>
        <v>0</v>
      </c>
      <c r="I18" s="125"/>
      <c r="J18" s="125"/>
      <c r="K18" s="125"/>
      <c r="L18" s="125"/>
      <c r="M18" s="98" t="s">
        <v>6</v>
      </c>
      <c r="N18" s="110">
        <f t="shared" si="4"/>
        <v>0</v>
      </c>
      <c r="O18" s="85"/>
      <c r="P18" s="85"/>
      <c r="Q18" s="85"/>
      <c r="R18" s="85"/>
      <c r="S18" s="85"/>
      <c r="T18" s="85"/>
      <c r="U18" s="131"/>
      <c r="V18" s="4"/>
    </row>
    <row r="19" spans="1:22" ht="37.5" customHeight="1" x14ac:dyDescent="0.25">
      <c r="A19" s="105" t="s">
        <v>100</v>
      </c>
      <c r="B19" s="97">
        <v>180</v>
      </c>
      <c r="C19" s="98" t="s">
        <v>6</v>
      </c>
      <c r="D19" s="110">
        <f t="shared" si="5"/>
        <v>0</v>
      </c>
      <c r="E19" s="128">
        <f t="shared" si="6"/>
        <v>0</v>
      </c>
      <c r="F19" s="39"/>
      <c r="G19" s="39"/>
      <c r="H19" s="110">
        <f t="shared" si="7"/>
        <v>0</v>
      </c>
      <c r="I19" s="39"/>
      <c r="J19" s="39"/>
      <c r="K19" s="39"/>
      <c r="L19" s="39"/>
      <c r="M19" s="98" t="s">
        <v>6</v>
      </c>
      <c r="N19" s="110">
        <f t="shared" si="4"/>
        <v>0</v>
      </c>
      <c r="O19" s="125">
        <f>O20+O21+O22+O23</f>
        <v>0</v>
      </c>
      <c r="P19" s="125">
        <f>P20+P21+P22+P23</f>
        <v>0</v>
      </c>
      <c r="Q19" s="125">
        <f t="shared" ref="Q19:T19" si="8">Q20+Q21+Q22+Q23</f>
        <v>0</v>
      </c>
      <c r="R19" s="125">
        <f t="shared" si="8"/>
        <v>0</v>
      </c>
      <c r="S19" s="125">
        <f t="shared" si="8"/>
        <v>0</v>
      </c>
      <c r="T19" s="125">
        <f t="shared" si="8"/>
        <v>0</v>
      </c>
      <c r="U19" s="204"/>
      <c r="V19" s="4"/>
    </row>
    <row r="20" spans="1:22" ht="16.5" customHeight="1" x14ac:dyDescent="0.25">
      <c r="A20" s="105" t="s">
        <v>95</v>
      </c>
      <c r="B20" s="97">
        <v>181</v>
      </c>
      <c r="C20" s="98" t="s">
        <v>6</v>
      </c>
      <c r="D20" s="110">
        <f t="shared" si="5"/>
        <v>0</v>
      </c>
      <c r="E20" s="128">
        <f t="shared" si="6"/>
        <v>0</v>
      </c>
      <c r="F20" s="39"/>
      <c r="G20" s="98"/>
      <c r="H20" s="110">
        <f t="shared" si="7"/>
        <v>0</v>
      </c>
      <c r="I20" s="96"/>
      <c r="J20" s="96"/>
      <c r="K20" s="96"/>
      <c r="L20" s="96"/>
      <c r="M20" s="98" t="s">
        <v>6</v>
      </c>
      <c r="N20" s="110">
        <f t="shared" ref="N20:N22" si="9">O20+P20+R20++Q20+S20+T20+U20</f>
        <v>0</v>
      </c>
      <c r="O20" s="135"/>
      <c r="P20" s="135"/>
      <c r="Q20" s="135"/>
      <c r="R20" s="135"/>
      <c r="S20" s="135"/>
      <c r="T20" s="135"/>
      <c r="U20" s="134"/>
      <c r="V20" s="4"/>
    </row>
    <row r="21" spans="1:22" ht="16.5" customHeight="1" x14ac:dyDescent="0.25">
      <c r="A21" s="105" t="s">
        <v>96</v>
      </c>
      <c r="B21" s="97">
        <v>182</v>
      </c>
      <c r="C21" s="98" t="s">
        <v>6</v>
      </c>
      <c r="D21" s="110">
        <f t="shared" si="5"/>
        <v>0</v>
      </c>
      <c r="E21" s="128">
        <f t="shared" si="6"/>
        <v>0</v>
      </c>
      <c r="F21" s="39"/>
      <c r="G21" s="98"/>
      <c r="H21" s="110">
        <f t="shared" si="7"/>
        <v>0</v>
      </c>
      <c r="I21" s="96"/>
      <c r="J21" s="96"/>
      <c r="K21" s="96"/>
      <c r="L21" s="96"/>
      <c r="M21" s="98" t="s">
        <v>6</v>
      </c>
      <c r="N21" s="110">
        <f>O21+P21+R21++Q21+S21+T21+U21</f>
        <v>0</v>
      </c>
      <c r="O21" s="135"/>
      <c r="P21" s="135"/>
      <c r="Q21" s="135"/>
      <c r="R21" s="135"/>
      <c r="S21" s="135"/>
      <c r="T21" s="135"/>
      <c r="U21" s="134"/>
      <c r="V21" s="4"/>
    </row>
    <row r="22" spans="1:22" ht="16.5" customHeight="1" x14ac:dyDescent="0.25">
      <c r="A22" s="105" t="s">
        <v>97</v>
      </c>
      <c r="B22" s="97">
        <v>183</v>
      </c>
      <c r="C22" s="98" t="s">
        <v>6</v>
      </c>
      <c r="D22" s="110">
        <f t="shared" si="5"/>
        <v>0</v>
      </c>
      <c r="E22" s="128">
        <f t="shared" si="6"/>
        <v>0</v>
      </c>
      <c r="F22" s="39"/>
      <c r="G22" s="98"/>
      <c r="H22" s="110">
        <f t="shared" si="7"/>
        <v>0</v>
      </c>
      <c r="I22" s="96"/>
      <c r="J22" s="96"/>
      <c r="K22" s="96"/>
      <c r="L22" s="96"/>
      <c r="M22" s="98" t="s">
        <v>6</v>
      </c>
      <c r="N22" s="110">
        <f t="shared" si="9"/>
        <v>0</v>
      </c>
      <c r="O22" s="135"/>
      <c r="P22" s="135"/>
      <c r="Q22" s="135"/>
      <c r="R22" s="135"/>
      <c r="S22" s="135"/>
      <c r="T22" s="135"/>
      <c r="U22" s="134"/>
      <c r="V22" s="4"/>
    </row>
    <row r="23" spans="1:22" ht="16.5" customHeight="1" x14ac:dyDescent="0.25">
      <c r="A23" s="105" t="s">
        <v>98</v>
      </c>
      <c r="B23" s="97">
        <v>184</v>
      </c>
      <c r="C23" s="98" t="s">
        <v>6</v>
      </c>
      <c r="D23" s="110">
        <f t="shared" si="5"/>
        <v>0</v>
      </c>
      <c r="E23" s="128">
        <f t="shared" si="6"/>
        <v>0</v>
      </c>
      <c r="F23" s="39"/>
      <c r="G23" s="98"/>
      <c r="H23" s="110">
        <f t="shared" si="7"/>
        <v>0</v>
      </c>
      <c r="I23" s="96"/>
      <c r="J23" s="96"/>
      <c r="K23" s="96"/>
      <c r="L23" s="96"/>
      <c r="M23" s="98" t="s">
        <v>6</v>
      </c>
      <c r="N23" s="110">
        <f>O23+P23+R23++Q23+S23+T23+U23</f>
        <v>0</v>
      </c>
      <c r="O23" s="135"/>
      <c r="P23" s="135"/>
      <c r="Q23" s="135"/>
      <c r="R23" s="135"/>
      <c r="S23" s="135"/>
      <c r="T23" s="135"/>
      <c r="U23" s="134"/>
      <c r="V23" s="4"/>
    </row>
    <row r="24" spans="1:22" ht="60" customHeight="1" x14ac:dyDescent="0.25">
      <c r="A24" s="130" t="s">
        <v>299</v>
      </c>
      <c r="B24" s="99">
        <v>185</v>
      </c>
      <c r="C24" s="98" t="s">
        <v>6</v>
      </c>
      <c r="D24" s="110">
        <f t="shared" si="5"/>
        <v>0</v>
      </c>
      <c r="E24" s="128">
        <f t="shared" si="6"/>
        <v>0</v>
      </c>
      <c r="F24" s="40"/>
      <c r="G24" s="98"/>
      <c r="H24" s="110">
        <f t="shared" si="7"/>
        <v>0</v>
      </c>
      <c r="I24" s="96"/>
      <c r="J24" s="96"/>
      <c r="K24" s="96"/>
      <c r="L24" s="96"/>
      <c r="M24" s="98" t="s">
        <v>6</v>
      </c>
      <c r="N24" s="110">
        <f>O24+P24+R24++Q24+S24+T24+U24</f>
        <v>0</v>
      </c>
      <c r="O24" s="135"/>
      <c r="P24" s="135"/>
      <c r="Q24" s="135"/>
      <c r="R24" s="135"/>
      <c r="S24" s="135"/>
      <c r="T24" s="135"/>
      <c r="U24" s="134"/>
      <c r="V24" s="4"/>
    </row>
    <row r="25" spans="1:22" ht="31.5" customHeight="1" thickBot="1" x14ac:dyDescent="0.3">
      <c r="A25" s="106" t="s">
        <v>296</v>
      </c>
      <c r="B25" s="107">
        <v>186</v>
      </c>
      <c r="C25" s="108" t="s">
        <v>6</v>
      </c>
      <c r="D25" s="111">
        <f t="shared" si="5"/>
        <v>52423425.100000001</v>
      </c>
      <c r="E25" s="129">
        <f t="shared" si="6"/>
        <v>38038771.640000001</v>
      </c>
      <c r="F25" s="89">
        <f>F10+F12</f>
        <v>13687625.390000001</v>
      </c>
      <c r="G25" s="89">
        <f>G10+G12</f>
        <v>24351146.25</v>
      </c>
      <c r="H25" s="111">
        <f t="shared" si="7"/>
        <v>2701200</v>
      </c>
      <c r="I25" s="89">
        <f>I10+I12</f>
        <v>2701200</v>
      </c>
      <c r="J25" s="89">
        <f>J10+J12</f>
        <v>0</v>
      </c>
      <c r="K25" s="89">
        <f>K10+K12</f>
        <v>0</v>
      </c>
      <c r="L25" s="89">
        <f>L10+L12</f>
        <v>0</v>
      </c>
      <c r="M25" s="108" t="s">
        <v>6</v>
      </c>
      <c r="N25" s="111">
        <f>O25+P25+R25++Q25+S25+T25+U25</f>
        <v>11683453.460000001</v>
      </c>
      <c r="O25" s="89">
        <f>O10+O12</f>
        <v>100000</v>
      </c>
      <c r="P25" s="89">
        <f t="shared" ref="P25:S25" si="10">P10+P12</f>
        <v>9759507.0700000003</v>
      </c>
      <c r="Q25" s="89">
        <f t="shared" si="10"/>
        <v>1566346.3900000001</v>
      </c>
      <c r="R25" s="89">
        <f t="shared" si="10"/>
        <v>0</v>
      </c>
      <c r="S25" s="89">
        <f t="shared" si="10"/>
        <v>0</v>
      </c>
      <c r="T25" s="89">
        <f>T10+T12</f>
        <v>0</v>
      </c>
      <c r="U25" s="205">
        <f>U10+U12</f>
        <v>257600</v>
      </c>
      <c r="V25" s="1"/>
    </row>
    <row r="26" spans="1:22" ht="19.5" customHeight="1" x14ac:dyDescent="0.25">
      <c r="A26" s="41"/>
      <c r="B26" s="41"/>
      <c r="C26" s="41"/>
      <c r="D26" s="396"/>
      <c r="E26" s="397"/>
      <c r="F26" s="397"/>
      <c r="G26" s="397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57"/>
      <c r="U26" s="58"/>
      <c r="V26" s="1"/>
    </row>
    <row r="27" spans="1:22" ht="36" customHeight="1" x14ac:dyDescent="0.25">
      <c r="A27" s="41"/>
      <c r="B27" s="41"/>
      <c r="C27" s="41"/>
      <c r="D27" s="396"/>
      <c r="E27" s="397"/>
      <c r="F27" s="397"/>
      <c r="G27" s="397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57"/>
      <c r="U27" s="58"/>
      <c r="V27" s="1"/>
    </row>
    <row r="28" spans="1:22" ht="33.75" customHeight="1" thickBot="1" x14ac:dyDescent="0.3">
      <c r="A28" s="41"/>
      <c r="B28" s="41"/>
      <c r="C28" s="41"/>
      <c r="D28" s="55"/>
      <c r="E28" s="56"/>
      <c r="F28" s="56"/>
      <c r="G28" s="56"/>
      <c r="H28" s="57"/>
      <c r="I28" s="91"/>
      <c r="J28" s="91"/>
      <c r="K28" s="91"/>
      <c r="L28" s="91"/>
      <c r="M28" s="91"/>
      <c r="N28" s="91"/>
      <c r="O28" s="57"/>
      <c r="P28" s="57"/>
      <c r="Q28" s="124"/>
      <c r="R28" s="57"/>
      <c r="S28" s="57"/>
      <c r="T28" s="57"/>
      <c r="U28" s="58"/>
      <c r="V28" s="1"/>
    </row>
    <row r="29" spans="1:22" ht="31.5" hidden="1" customHeight="1" thickBot="1" x14ac:dyDescent="0.3">
      <c r="A29" s="41"/>
      <c r="B29" s="41"/>
      <c r="C29" s="41"/>
      <c r="D29" s="55"/>
      <c r="E29" s="56"/>
      <c r="F29" s="56"/>
      <c r="G29" s="56"/>
      <c r="H29" s="57"/>
      <c r="I29" s="91"/>
      <c r="J29" s="91"/>
      <c r="K29" s="91"/>
      <c r="L29" s="91"/>
      <c r="M29" s="91"/>
      <c r="N29" s="91"/>
      <c r="O29" s="57"/>
      <c r="P29" s="57"/>
      <c r="Q29" s="124"/>
      <c r="R29" s="57"/>
      <c r="S29" s="57"/>
      <c r="T29" s="57"/>
      <c r="U29" s="58"/>
      <c r="V29" s="1"/>
    </row>
    <row r="30" spans="1:22" ht="33.75" hidden="1" customHeight="1" thickBot="1" x14ac:dyDescent="0.3">
      <c r="A30" s="41"/>
      <c r="B30" s="41"/>
      <c r="C30" s="41"/>
      <c r="D30" s="55"/>
      <c r="E30" s="56"/>
      <c r="F30" s="56"/>
      <c r="G30" s="56"/>
      <c r="H30" s="57"/>
      <c r="I30" s="91"/>
      <c r="J30" s="91"/>
      <c r="K30" s="91"/>
      <c r="L30" s="91"/>
      <c r="M30" s="91"/>
      <c r="N30" s="91"/>
      <c r="O30" s="57"/>
      <c r="P30" s="57"/>
      <c r="Q30" s="124"/>
      <c r="R30" s="57"/>
      <c r="S30" s="57"/>
      <c r="T30" s="57"/>
      <c r="U30" s="58"/>
      <c r="V30" s="1"/>
    </row>
    <row r="31" spans="1:22" ht="58.5" hidden="1" customHeight="1" thickBot="1" x14ac:dyDescent="0.3">
      <c r="A31" s="41"/>
      <c r="B31" s="41"/>
      <c r="C31" s="41"/>
      <c r="D31" s="396"/>
      <c r="E31" s="397"/>
      <c r="F31" s="397"/>
      <c r="G31" s="397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57"/>
      <c r="U31" s="58"/>
      <c r="V31" s="1"/>
    </row>
    <row r="32" spans="1:22" ht="152.25" hidden="1" customHeight="1" thickBot="1" x14ac:dyDescent="0.3">
      <c r="A32" s="42"/>
      <c r="B32" s="42"/>
      <c r="C32" s="42"/>
      <c r="D32" s="484"/>
      <c r="E32" s="484"/>
      <c r="F32" s="484"/>
      <c r="G32" s="484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"/>
    </row>
    <row r="33" spans="1:22" ht="54" hidden="1" customHeight="1" thickBot="1" x14ac:dyDescent="0.4">
      <c r="A33" s="43"/>
      <c r="B33" s="43"/>
      <c r="C33" s="43"/>
      <c r="D33" s="397"/>
      <c r="E33" s="397"/>
      <c r="F33" s="397"/>
      <c r="G33" s="397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57"/>
      <c r="U33" s="58"/>
      <c r="V33" s="1"/>
    </row>
    <row r="34" spans="1:22" ht="44.25" hidden="1" customHeight="1" thickBot="1" x14ac:dyDescent="0.4">
      <c r="A34" s="43"/>
      <c r="B34" s="43"/>
      <c r="C34" s="43"/>
      <c r="D34" s="397"/>
      <c r="E34" s="397"/>
      <c r="F34" s="397"/>
      <c r="G34" s="397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57"/>
      <c r="U34" s="58"/>
      <c r="V34" s="1"/>
    </row>
    <row r="35" spans="1:22" s="92" customFormat="1" ht="36" customHeight="1" x14ac:dyDescent="0.25">
      <c r="A35" s="478" t="s">
        <v>1</v>
      </c>
      <c r="B35" s="442" t="s">
        <v>103</v>
      </c>
      <c r="C35" s="442" t="s">
        <v>256</v>
      </c>
      <c r="D35" s="483" t="s">
        <v>257</v>
      </c>
      <c r="E35" s="445" t="s">
        <v>258</v>
      </c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7"/>
      <c r="V35" s="109"/>
    </row>
    <row r="36" spans="1:22" s="92" customFormat="1" ht="36" customHeight="1" x14ac:dyDescent="0.25">
      <c r="A36" s="479"/>
      <c r="B36" s="390"/>
      <c r="C36" s="390"/>
      <c r="D36" s="392"/>
      <c r="E36" s="393" t="s">
        <v>2</v>
      </c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443"/>
      <c r="V36" s="109"/>
    </row>
    <row r="37" spans="1:22" s="92" customFormat="1" ht="36" customHeight="1" x14ac:dyDescent="0.25">
      <c r="A37" s="479"/>
      <c r="B37" s="390"/>
      <c r="C37" s="390"/>
      <c r="D37" s="392"/>
      <c r="E37" s="394" t="s">
        <v>291</v>
      </c>
      <c r="F37" s="477" t="s">
        <v>2</v>
      </c>
      <c r="G37" s="387"/>
      <c r="H37" s="386" t="s">
        <v>263</v>
      </c>
      <c r="I37" s="448" t="s">
        <v>2</v>
      </c>
      <c r="J37" s="387"/>
      <c r="K37" s="387"/>
      <c r="L37" s="395" t="s">
        <v>265</v>
      </c>
      <c r="M37" s="395" t="s">
        <v>266</v>
      </c>
      <c r="N37" s="387" t="s">
        <v>267</v>
      </c>
      <c r="O37" s="387"/>
      <c r="P37" s="387"/>
      <c r="Q37" s="387"/>
      <c r="R37" s="387"/>
      <c r="S37" s="387"/>
      <c r="T37" s="387"/>
      <c r="U37" s="443"/>
      <c r="V37" s="109"/>
    </row>
    <row r="38" spans="1:22" s="92" customFormat="1" ht="36" customHeight="1" x14ac:dyDescent="0.25">
      <c r="A38" s="479"/>
      <c r="B38" s="390"/>
      <c r="C38" s="390"/>
      <c r="D38" s="392"/>
      <c r="E38" s="387"/>
      <c r="F38" s="387"/>
      <c r="G38" s="387"/>
      <c r="H38" s="387"/>
      <c r="I38" s="394" t="s">
        <v>292</v>
      </c>
      <c r="J38" s="394" t="s">
        <v>294</v>
      </c>
      <c r="K38" s="394" t="s">
        <v>295</v>
      </c>
      <c r="L38" s="395"/>
      <c r="M38" s="395"/>
      <c r="N38" s="395" t="s">
        <v>268</v>
      </c>
      <c r="O38" s="477" t="s">
        <v>269</v>
      </c>
      <c r="P38" s="481"/>
      <c r="Q38" s="481"/>
      <c r="R38" s="481"/>
      <c r="S38" s="481"/>
      <c r="T38" s="481"/>
      <c r="U38" s="482"/>
      <c r="V38" s="109"/>
    </row>
    <row r="39" spans="1:22" s="92" customFormat="1" ht="187.5" customHeight="1" x14ac:dyDescent="0.25">
      <c r="A39" s="479"/>
      <c r="B39" s="391"/>
      <c r="C39" s="391"/>
      <c r="D39" s="392"/>
      <c r="E39" s="387"/>
      <c r="F39" s="163" t="s">
        <v>292</v>
      </c>
      <c r="G39" s="163" t="s">
        <v>293</v>
      </c>
      <c r="H39" s="387" t="s">
        <v>3</v>
      </c>
      <c r="I39" s="387"/>
      <c r="J39" s="387"/>
      <c r="K39" s="387"/>
      <c r="L39" s="395"/>
      <c r="M39" s="395"/>
      <c r="N39" s="395"/>
      <c r="O39" s="163" t="s">
        <v>249</v>
      </c>
      <c r="P39" s="163" t="s">
        <v>297</v>
      </c>
      <c r="Q39" s="163" t="s">
        <v>298</v>
      </c>
      <c r="R39" s="163" t="s">
        <v>247</v>
      </c>
      <c r="S39" s="163" t="s">
        <v>248</v>
      </c>
      <c r="T39" s="163" t="s">
        <v>251</v>
      </c>
      <c r="U39" s="186" t="s">
        <v>250</v>
      </c>
      <c r="V39" s="3"/>
    </row>
    <row r="40" spans="1:22" ht="18" customHeight="1" x14ac:dyDescent="0.25">
      <c r="A40" s="187">
        <v>1</v>
      </c>
      <c r="B40" s="138">
        <v>2</v>
      </c>
      <c r="C40" s="138">
        <v>3</v>
      </c>
      <c r="D40" s="138">
        <v>4</v>
      </c>
      <c r="E40" s="138">
        <v>5</v>
      </c>
      <c r="F40" s="138" t="s">
        <v>260</v>
      </c>
      <c r="G40" s="139" t="s">
        <v>262</v>
      </c>
      <c r="H40" s="138">
        <v>6</v>
      </c>
      <c r="I40" s="138" t="s">
        <v>264</v>
      </c>
      <c r="J40" s="138" t="s">
        <v>271</v>
      </c>
      <c r="K40" s="138" t="s">
        <v>272</v>
      </c>
      <c r="L40" s="138">
        <v>7</v>
      </c>
      <c r="M40" s="138">
        <v>8</v>
      </c>
      <c r="N40" s="138">
        <v>9</v>
      </c>
      <c r="O40" s="138">
        <v>10</v>
      </c>
      <c r="P40" s="138">
        <v>11</v>
      </c>
      <c r="Q40" s="138">
        <v>12</v>
      </c>
      <c r="R40" s="138">
        <v>13</v>
      </c>
      <c r="S40" s="138">
        <v>14</v>
      </c>
      <c r="T40" s="138">
        <v>15</v>
      </c>
      <c r="U40" s="188">
        <v>16</v>
      </c>
      <c r="V40" s="4"/>
    </row>
    <row r="41" spans="1:22" ht="22.5" customHeight="1" x14ac:dyDescent="0.25">
      <c r="A41" s="189" t="s">
        <v>273</v>
      </c>
      <c r="B41" s="141">
        <v>200</v>
      </c>
      <c r="C41" s="142" t="s">
        <v>6</v>
      </c>
      <c r="D41" s="143">
        <f>E41+H41+N41+L41</f>
        <v>52423425.096980006</v>
      </c>
      <c r="E41" s="239">
        <f>F41+G41-0.01</f>
        <v>38038771.636980005</v>
      </c>
      <c r="F41" s="239">
        <f>F42+F45+F46+F47+F48+F54+F55+F58+F77+F80</f>
        <v>13687625.393200001</v>
      </c>
      <c r="G41" s="239">
        <f>G42+G45+G46+G47+G48+G54+G55+G58+G77+G80</f>
        <v>24351146.253780004</v>
      </c>
      <c r="H41" s="241">
        <f>I41+J41+K41</f>
        <v>2701200</v>
      </c>
      <c r="I41" s="239">
        <f>I42+I45+I46+I47+I48+I54+I55+I58+I77+I80</f>
        <v>2701200</v>
      </c>
      <c r="J41" s="239">
        <f>J42+J45+J46+J47+J48+J54+J55+J58+J77+J80</f>
        <v>0</v>
      </c>
      <c r="K41" s="239">
        <f>K42+K45+K46+K47+K48+K54+K55+K58+K77+K80</f>
        <v>0</v>
      </c>
      <c r="L41" s="239">
        <f>L42+L45+L46+L47+L48+L54+L55+L58+L77+L80</f>
        <v>0</v>
      </c>
      <c r="M41" s="242" t="s">
        <v>6</v>
      </c>
      <c r="N41" s="241">
        <f>O41+P41+Q41+R41+S41+T41+U41</f>
        <v>11683453.459999999</v>
      </c>
      <c r="O41" s="239">
        <f t="shared" ref="O41:U41" si="11">O42+O45+O46+O47+O48+O54+O55+O58+O77+O80</f>
        <v>100000</v>
      </c>
      <c r="P41" s="239">
        <f t="shared" si="11"/>
        <v>9759507.0699999984</v>
      </c>
      <c r="Q41" s="239">
        <f>Q42+Q45+Q46+Q47+Q48+Q54+Q55+Q58+Q77+Q80</f>
        <v>1566346.3900000001</v>
      </c>
      <c r="R41" s="144">
        <f t="shared" si="11"/>
        <v>0</v>
      </c>
      <c r="S41" s="144">
        <f t="shared" si="11"/>
        <v>0</v>
      </c>
      <c r="T41" s="144">
        <f>T42+T45+T46+T47+T48+T54+T55+T58+T77+T80</f>
        <v>0</v>
      </c>
      <c r="U41" s="190">
        <f t="shared" si="11"/>
        <v>257600</v>
      </c>
      <c r="V41" s="4"/>
    </row>
    <row r="42" spans="1:22" ht="18" customHeight="1" x14ac:dyDescent="0.25">
      <c r="A42" s="189" t="s">
        <v>274</v>
      </c>
      <c r="B42" s="141">
        <v>210</v>
      </c>
      <c r="C42" s="142"/>
      <c r="D42" s="143">
        <f t="shared" ref="D42:D82" si="12">E42+H42+N42+L42</f>
        <v>28626357.616580002</v>
      </c>
      <c r="E42" s="239">
        <f>F42+G42-0.01</f>
        <v>27900700.936580002</v>
      </c>
      <c r="F42" s="239">
        <f>F43</f>
        <v>4076570.3328</v>
      </c>
      <c r="G42" s="239">
        <f>G43</f>
        <v>23824130.613780003</v>
      </c>
      <c r="H42" s="241">
        <f t="shared" ref="H42:H82" si="13">I42+J42+K42</f>
        <v>0</v>
      </c>
      <c r="I42" s="239">
        <f>I43</f>
        <v>0</v>
      </c>
      <c r="J42" s="239">
        <f>J43</f>
        <v>0</v>
      </c>
      <c r="K42" s="239">
        <f>K43</f>
        <v>0</v>
      </c>
      <c r="L42" s="239">
        <f>L43</f>
        <v>0</v>
      </c>
      <c r="M42" s="242" t="s">
        <v>6</v>
      </c>
      <c r="N42" s="241">
        <f t="shared" ref="N42:N82" si="14">O42+P42+Q42+R42+S42+T42+U42</f>
        <v>725656.68</v>
      </c>
      <c r="O42" s="239">
        <f t="shared" ref="O42:U42" si="15">O43</f>
        <v>0</v>
      </c>
      <c r="P42" s="239">
        <f t="shared" si="15"/>
        <v>0</v>
      </c>
      <c r="Q42" s="239">
        <f t="shared" si="15"/>
        <v>725656.68</v>
      </c>
      <c r="R42" s="144">
        <f t="shared" si="15"/>
        <v>0</v>
      </c>
      <c r="S42" s="144">
        <f t="shared" si="15"/>
        <v>0</v>
      </c>
      <c r="T42" s="144">
        <f t="shared" si="15"/>
        <v>0</v>
      </c>
      <c r="U42" s="190">
        <f t="shared" si="15"/>
        <v>0</v>
      </c>
      <c r="V42" s="4"/>
    </row>
    <row r="43" spans="1:22" ht="42.75" customHeight="1" x14ac:dyDescent="0.25">
      <c r="A43" s="189" t="s">
        <v>275</v>
      </c>
      <c r="B43" s="141">
        <v>211</v>
      </c>
      <c r="C43" s="142"/>
      <c r="D43" s="143">
        <f t="shared" si="12"/>
        <v>28626357.616580002</v>
      </c>
      <c r="E43" s="239">
        <f>F43+G43-0.01</f>
        <v>27900700.936580002</v>
      </c>
      <c r="F43" s="243">
        <f>F44*1.302</f>
        <v>4076570.3328</v>
      </c>
      <c r="G43" s="243">
        <f>G44*1.302</f>
        <v>23824130.613780003</v>
      </c>
      <c r="H43" s="241">
        <f t="shared" si="13"/>
        <v>0</v>
      </c>
      <c r="I43" s="244"/>
      <c r="J43" s="244"/>
      <c r="K43" s="244"/>
      <c r="L43" s="244"/>
      <c r="M43" s="242" t="s">
        <v>6</v>
      </c>
      <c r="N43" s="241">
        <f t="shared" si="14"/>
        <v>725656.68</v>
      </c>
      <c r="O43" s="244"/>
      <c r="P43" s="244"/>
      <c r="Q43" s="244">
        <f>Q44*1.302</f>
        <v>725656.68</v>
      </c>
      <c r="R43" s="180"/>
      <c r="S43" s="180"/>
      <c r="T43" s="180"/>
      <c r="U43" s="191"/>
      <c r="V43" s="4"/>
    </row>
    <row r="44" spans="1:22" ht="19.5" customHeight="1" x14ac:dyDescent="0.25">
      <c r="A44" s="189" t="s">
        <v>276</v>
      </c>
      <c r="B44" s="141" t="s">
        <v>300</v>
      </c>
      <c r="C44" s="142"/>
      <c r="D44" s="143">
        <f t="shared" si="12"/>
        <v>21986449.789999999</v>
      </c>
      <c r="E44" s="239">
        <f t="shared" ref="E44:E82" si="16">F44+G44</f>
        <v>21429109.789999999</v>
      </c>
      <c r="F44" s="245">
        <f>'1.1'!J25+'1.1'!J26+'1.1'!J27+'1.1'!J28+'1.1'!J29+'1.1'!J30+'1.1'!J31+'1.1'!J32+'1.1'!J33</f>
        <v>3131006.4</v>
      </c>
      <c r="G44" s="244">
        <f>'1.1'!J34-'1.1'!L33</f>
        <v>18298103.390000001</v>
      </c>
      <c r="H44" s="241">
        <f t="shared" si="13"/>
        <v>0</v>
      </c>
      <c r="I44" s="244"/>
      <c r="J44" s="244"/>
      <c r="K44" s="244"/>
      <c r="L44" s="244"/>
      <c r="M44" s="242" t="s">
        <v>6</v>
      </c>
      <c r="N44" s="241">
        <f t="shared" si="14"/>
        <v>557340</v>
      </c>
      <c r="O44" s="244"/>
      <c r="P44" s="244"/>
      <c r="Q44" s="244">
        <f>'1.1'!J53</f>
        <v>557340</v>
      </c>
      <c r="R44" s="180"/>
      <c r="S44" s="180"/>
      <c r="T44" s="180"/>
      <c r="U44" s="191"/>
      <c r="V44" s="4"/>
    </row>
    <row r="45" spans="1:22" ht="35.25" customHeight="1" x14ac:dyDescent="0.25">
      <c r="A45" s="189" t="s">
        <v>281</v>
      </c>
      <c r="B45" s="141">
        <v>212</v>
      </c>
      <c r="C45" s="142"/>
      <c r="D45" s="143">
        <f t="shared" si="12"/>
        <v>1800</v>
      </c>
      <c r="E45" s="239">
        <f t="shared" si="16"/>
        <v>1800</v>
      </c>
      <c r="F45" s="245">
        <f>'1.2,1.3'!F15</f>
        <v>1800</v>
      </c>
      <c r="G45" s="244"/>
      <c r="H45" s="241">
        <f t="shared" si="13"/>
        <v>0</v>
      </c>
      <c r="I45" s="244"/>
      <c r="J45" s="244"/>
      <c r="K45" s="244"/>
      <c r="L45" s="244"/>
      <c r="M45" s="242" t="s">
        <v>6</v>
      </c>
      <c r="N45" s="241">
        <f t="shared" si="14"/>
        <v>0</v>
      </c>
      <c r="O45" s="244"/>
      <c r="P45" s="244"/>
      <c r="Q45" s="244">
        <f>'1.2,1.3'!F40</f>
        <v>0</v>
      </c>
      <c r="R45" s="180"/>
      <c r="S45" s="180"/>
      <c r="T45" s="180"/>
      <c r="U45" s="191"/>
      <c r="V45" s="4"/>
    </row>
    <row r="46" spans="1:22" ht="20.25" customHeight="1" x14ac:dyDescent="0.25">
      <c r="A46" s="189" t="s">
        <v>277</v>
      </c>
      <c r="B46" s="141">
        <v>220</v>
      </c>
      <c r="C46" s="142"/>
      <c r="D46" s="143">
        <f t="shared" si="12"/>
        <v>0</v>
      </c>
      <c r="E46" s="239">
        <f t="shared" si="16"/>
        <v>0</v>
      </c>
      <c r="F46" s="245"/>
      <c r="G46" s="244"/>
      <c r="H46" s="241">
        <f t="shared" si="13"/>
        <v>0</v>
      </c>
      <c r="I46" s="244"/>
      <c r="J46" s="244"/>
      <c r="K46" s="244"/>
      <c r="L46" s="244"/>
      <c r="M46" s="242" t="s">
        <v>6</v>
      </c>
      <c r="N46" s="241">
        <f t="shared" si="14"/>
        <v>0</v>
      </c>
      <c r="O46" s="244"/>
      <c r="P46" s="244"/>
      <c r="Q46" s="244"/>
      <c r="R46" s="180"/>
      <c r="S46" s="180"/>
      <c r="T46" s="180"/>
      <c r="U46" s="191"/>
      <c r="V46" s="4"/>
    </row>
    <row r="47" spans="1:22" ht="42.75" customHeight="1" x14ac:dyDescent="0.25">
      <c r="A47" s="189" t="s">
        <v>44</v>
      </c>
      <c r="B47" s="141" t="s">
        <v>278</v>
      </c>
      <c r="C47" s="142"/>
      <c r="D47" s="143">
        <f t="shared" si="12"/>
        <v>0</v>
      </c>
      <c r="E47" s="239">
        <f t="shared" si="16"/>
        <v>0</v>
      </c>
      <c r="F47" s="245"/>
      <c r="G47" s="244"/>
      <c r="H47" s="241">
        <f t="shared" si="13"/>
        <v>0</v>
      </c>
      <c r="I47" s="244"/>
      <c r="J47" s="244"/>
      <c r="K47" s="244"/>
      <c r="L47" s="244"/>
      <c r="M47" s="242" t="s">
        <v>6</v>
      </c>
      <c r="N47" s="241">
        <f t="shared" si="14"/>
        <v>0</v>
      </c>
      <c r="O47" s="244"/>
      <c r="P47" s="244"/>
      <c r="Q47" s="244"/>
      <c r="R47" s="180"/>
      <c r="S47" s="180"/>
      <c r="T47" s="180"/>
      <c r="U47" s="191"/>
      <c r="V47" s="4"/>
    </row>
    <row r="48" spans="1:22" ht="48.75" customHeight="1" x14ac:dyDescent="0.25">
      <c r="A48" s="189" t="s">
        <v>253</v>
      </c>
      <c r="B48" s="141">
        <v>230</v>
      </c>
      <c r="C48" s="142"/>
      <c r="D48" s="143">
        <f t="shared" si="12"/>
        <v>4635240.6100000003</v>
      </c>
      <c r="E48" s="239">
        <f t="shared" si="16"/>
        <v>4625240.6100000003</v>
      </c>
      <c r="F48" s="239">
        <f>F49+F50+F51+F52+F53</f>
        <v>4625240.6100000003</v>
      </c>
      <c r="G48" s="239">
        <f>G49+G50+G51+G52+G53</f>
        <v>0</v>
      </c>
      <c r="H48" s="241">
        <f t="shared" si="13"/>
        <v>0</v>
      </c>
      <c r="I48" s="239">
        <f>I49+I50+I51+I52+I53</f>
        <v>0</v>
      </c>
      <c r="J48" s="239">
        <f>J49+J50+J51+J52+J53</f>
        <v>0</v>
      </c>
      <c r="K48" s="239">
        <f>K49+K50+K51+K52+K53</f>
        <v>0</v>
      </c>
      <c r="L48" s="239">
        <f>L49+L50+L51+L52+L53</f>
        <v>0</v>
      </c>
      <c r="M48" s="242" t="s">
        <v>6</v>
      </c>
      <c r="N48" s="241">
        <f t="shared" si="14"/>
        <v>10000</v>
      </c>
      <c r="O48" s="239">
        <f t="shared" ref="O48:U48" si="17">O49+O50+O51+O52+O53</f>
        <v>0</v>
      </c>
      <c r="P48" s="239">
        <f t="shared" si="17"/>
        <v>0</v>
      </c>
      <c r="Q48" s="239">
        <f>Q49+Q50+Q51+Q52+Q53</f>
        <v>10000</v>
      </c>
      <c r="R48" s="144">
        <f t="shared" si="17"/>
        <v>0</v>
      </c>
      <c r="S48" s="144">
        <f t="shared" si="17"/>
        <v>0</v>
      </c>
      <c r="T48" s="144">
        <f t="shared" si="17"/>
        <v>0</v>
      </c>
      <c r="U48" s="190">
        <f t="shared" si="17"/>
        <v>0</v>
      </c>
      <c r="V48" s="4"/>
    </row>
    <row r="49" spans="1:22" ht="24" customHeight="1" x14ac:dyDescent="0.25">
      <c r="A49" s="189" t="s">
        <v>52</v>
      </c>
      <c r="B49" s="141">
        <v>231</v>
      </c>
      <c r="C49" s="142"/>
      <c r="D49" s="143">
        <f t="shared" si="12"/>
        <v>4300077</v>
      </c>
      <c r="E49" s="239">
        <f t="shared" si="16"/>
        <v>4300077</v>
      </c>
      <c r="F49" s="240">
        <f>'2,3,4,5'!E38</f>
        <v>4300077</v>
      </c>
      <c r="G49" s="246"/>
      <c r="H49" s="241">
        <f t="shared" si="13"/>
        <v>0</v>
      </c>
      <c r="I49" s="246"/>
      <c r="J49" s="246"/>
      <c r="K49" s="246"/>
      <c r="L49" s="246"/>
      <c r="M49" s="242" t="s">
        <v>6</v>
      </c>
      <c r="N49" s="241">
        <f t="shared" si="14"/>
        <v>0</v>
      </c>
      <c r="O49" s="246"/>
      <c r="P49" s="246"/>
      <c r="Q49" s="246"/>
      <c r="R49" s="182"/>
      <c r="S49" s="182"/>
      <c r="T49" s="182"/>
      <c r="U49" s="192"/>
      <c r="V49" s="4"/>
    </row>
    <row r="50" spans="1:22" ht="18" customHeight="1" x14ac:dyDescent="0.25">
      <c r="A50" s="189" t="s">
        <v>53</v>
      </c>
      <c r="B50" s="141">
        <v>232</v>
      </c>
      <c r="C50" s="142"/>
      <c r="D50" s="143">
        <f t="shared" si="12"/>
        <v>316661</v>
      </c>
      <c r="E50" s="239">
        <f t="shared" si="16"/>
        <v>316661</v>
      </c>
      <c r="F50" s="240">
        <f>'2,3,4,5'!E39</f>
        <v>316661</v>
      </c>
      <c r="G50" s="246"/>
      <c r="H50" s="241">
        <f t="shared" si="13"/>
        <v>0</v>
      </c>
      <c r="I50" s="246"/>
      <c r="J50" s="246"/>
      <c r="K50" s="246"/>
      <c r="L50" s="246"/>
      <c r="M50" s="242" t="s">
        <v>6</v>
      </c>
      <c r="N50" s="241">
        <f t="shared" si="14"/>
        <v>0</v>
      </c>
      <c r="O50" s="246"/>
      <c r="P50" s="246"/>
      <c r="Q50" s="246"/>
      <c r="R50" s="182"/>
      <c r="S50" s="182"/>
      <c r="T50" s="182"/>
      <c r="U50" s="192"/>
      <c r="V50" s="4"/>
    </row>
    <row r="51" spans="1:22" ht="18" customHeight="1" x14ac:dyDescent="0.25">
      <c r="A51" s="189" t="s">
        <v>46</v>
      </c>
      <c r="B51" s="141">
        <v>233</v>
      </c>
      <c r="C51" s="142"/>
      <c r="D51" s="143">
        <f t="shared" si="12"/>
        <v>0</v>
      </c>
      <c r="E51" s="239">
        <f t="shared" si="16"/>
        <v>0</v>
      </c>
      <c r="F51" s="240"/>
      <c r="G51" s="246"/>
      <c r="H51" s="241">
        <f t="shared" si="13"/>
        <v>0</v>
      </c>
      <c r="I51" s="246"/>
      <c r="J51" s="246"/>
      <c r="K51" s="246"/>
      <c r="L51" s="246"/>
      <c r="M51" s="242" t="s">
        <v>6</v>
      </c>
      <c r="N51" s="241">
        <f t="shared" si="14"/>
        <v>0</v>
      </c>
      <c r="O51" s="246"/>
      <c r="P51" s="246"/>
      <c r="Q51" s="246"/>
      <c r="R51" s="182"/>
      <c r="S51" s="182"/>
      <c r="T51" s="182"/>
      <c r="U51" s="192"/>
      <c r="V51" s="4"/>
    </row>
    <row r="52" spans="1:22" ht="18" customHeight="1" x14ac:dyDescent="0.25">
      <c r="A52" s="189" t="s">
        <v>235</v>
      </c>
      <c r="B52" s="141">
        <v>234</v>
      </c>
      <c r="C52" s="142"/>
      <c r="D52" s="143">
        <f t="shared" si="12"/>
        <v>7002.61</v>
      </c>
      <c r="E52" s="239">
        <f t="shared" si="16"/>
        <v>2002.61</v>
      </c>
      <c r="F52" s="240">
        <f>'2,3,4,5'!E50</f>
        <v>2002.61</v>
      </c>
      <c r="G52" s="246"/>
      <c r="H52" s="241">
        <f t="shared" si="13"/>
        <v>0</v>
      </c>
      <c r="I52" s="246"/>
      <c r="J52" s="246"/>
      <c r="K52" s="246"/>
      <c r="L52" s="246"/>
      <c r="M52" s="242" t="s">
        <v>6</v>
      </c>
      <c r="N52" s="241">
        <f t="shared" si="14"/>
        <v>5000</v>
      </c>
      <c r="O52" s="246"/>
      <c r="P52" s="246"/>
      <c r="Q52" s="246">
        <f>'2,3,4,5'!E9</f>
        <v>5000</v>
      </c>
      <c r="R52" s="182"/>
      <c r="S52" s="182"/>
      <c r="T52" s="182"/>
      <c r="U52" s="192"/>
      <c r="V52" s="4"/>
    </row>
    <row r="53" spans="1:22" ht="18" customHeight="1" x14ac:dyDescent="0.25">
      <c r="A53" s="189" t="s">
        <v>238</v>
      </c>
      <c r="B53" s="141">
        <v>235</v>
      </c>
      <c r="C53" s="142"/>
      <c r="D53" s="143">
        <f t="shared" si="12"/>
        <v>11500</v>
      </c>
      <c r="E53" s="239">
        <f t="shared" si="16"/>
        <v>6500</v>
      </c>
      <c r="F53" s="240">
        <f>'2,3,4,5'!E61</f>
        <v>6500</v>
      </c>
      <c r="G53" s="246"/>
      <c r="H53" s="241">
        <f t="shared" si="13"/>
        <v>0</v>
      </c>
      <c r="I53" s="246"/>
      <c r="J53" s="246"/>
      <c r="K53" s="246"/>
      <c r="L53" s="246"/>
      <c r="M53" s="242" t="s">
        <v>6</v>
      </c>
      <c r="N53" s="241">
        <f t="shared" si="14"/>
        <v>5000</v>
      </c>
      <c r="O53" s="246"/>
      <c r="P53" s="246"/>
      <c r="Q53" s="246">
        <f>'2,3,4,5'!E18</f>
        <v>5000</v>
      </c>
      <c r="R53" s="182"/>
      <c r="S53" s="182"/>
      <c r="T53" s="182"/>
      <c r="U53" s="192"/>
      <c r="V53" s="4"/>
    </row>
    <row r="54" spans="1:22" ht="58.5" customHeight="1" x14ac:dyDescent="0.25">
      <c r="A54" s="189" t="s">
        <v>240</v>
      </c>
      <c r="B54" s="141">
        <v>240</v>
      </c>
      <c r="C54" s="142"/>
      <c r="D54" s="143">
        <f t="shared" si="12"/>
        <v>0</v>
      </c>
      <c r="E54" s="239">
        <f t="shared" si="16"/>
        <v>0</v>
      </c>
      <c r="F54" s="240"/>
      <c r="G54" s="246"/>
      <c r="H54" s="241">
        <f t="shared" si="13"/>
        <v>0</v>
      </c>
      <c r="I54" s="246"/>
      <c r="J54" s="246"/>
      <c r="K54" s="246"/>
      <c r="L54" s="246"/>
      <c r="M54" s="242" t="s">
        <v>6</v>
      </c>
      <c r="N54" s="241">
        <f t="shared" si="14"/>
        <v>0</v>
      </c>
      <c r="O54" s="246"/>
      <c r="P54" s="246"/>
      <c r="Q54" s="246"/>
      <c r="R54" s="182"/>
      <c r="S54" s="182"/>
      <c r="T54" s="182"/>
      <c r="U54" s="192"/>
      <c r="V54" s="4"/>
    </row>
    <row r="55" spans="1:22" ht="43.5" customHeight="1" x14ac:dyDescent="0.25">
      <c r="A55" s="189" t="s">
        <v>237</v>
      </c>
      <c r="B55" s="141">
        <v>250</v>
      </c>
      <c r="C55" s="142"/>
      <c r="D55" s="143">
        <f t="shared" si="12"/>
        <v>0</v>
      </c>
      <c r="E55" s="239">
        <f t="shared" si="16"/>
        <v>0</v>
      </c>
      <c r="F55" s="239">
        <f>F56+F57</f>
        <v>0</v>
      </c>
      <c r="G55" s="239">
        <f>G56+G57</f>
        <v>0</v>
      </c>
      <c r="H55" s="241">
        <f t="shared" si="13"/>
        <v>0</v>
      </c>
      <c r="I55" s="239">
        <f>I56+I57</f>
        <v>0</v>
      </c>
      <c r="J55" s="239">
        <f>J56+J57</f>
        <v>0</v>
      </c>
      <c r="K55" s="239">
        <f>K56+K57</f>
        <v>0</v>
      </c>
      <c r="L55" s="239">
        <f>L56+L57</f>
        <v>0</v>
      </c>
      <c r="M55" s="242" t="s">
        <v>6</v>
      </c>
      <c r="N55" s="241">
        <f t="shared" si="14"/>
        <v>0</v>
      </c>
      <c r="O55" s="239">
        <f t="shared" ref="O55:U55" si="18">O56+O57</f>
        <v>0</v>
      </c>
      <c r="P55" s="239">
        <f t="shared" si="18"/>
        <v>0</v>
      </c>
      <c r="Q55" s="239">
        <f>Q56+Q57</f>
        <v>0</v>
      </c>
      <c r="R55" s="144">
        <f t="shared" si="18"/>
        <v>0</v>
      </c>
      <c r="S55" s="144">
        <f t="shared" si="18"/>
        <v>0</v>
      </c>
      <c r="T55" s="144">
        <f t="shared" si="18"/>
        <v>0</v>
      </c>
      <c r="U55" s="190">
        <f t="shared" si="18"/>
        <v>0</v>
      </c>
      <c r="V55" s="4"/>
    </row>
    <row r="56" spans="1:22" ht="22.5" customHeight="1" x14ac:dyDescent="0.25">
      <c r="A56" s="189" t="s">
        <v>236</v>
      </c>
      <c r="B56" s="141">
        <v>251</v>
      </c>
      <c r="C56" s="142"/>
      <c r="D56" s="143">
        <f t="shared" si="12"/>
        <v>0</v>
      </c>
      <c r="E56" s="239">
        <f t="shared" si="16"/>
        <v>0</v>
      </c>
      <c r="F56" s="240"/>
      <c r="G56" s="246"/>
      <c r="H56" s="241">
        <f t="shared" si="13"/>
        <v>0</v>
      </c>
      <c r="I56" s="246"/>
      <c r="J56" s="246"/>
      <c r="K56" s="246"/>
      <c r="L56" s="246"/>
      <c r="M56" s="242" t="s">
        <v>6</v>
      </c>
      <c r="N56" s="241">
        <f t="shared" si="14"/>
        <v>0</v>
      </c>
      <c r="O56" s="246"/>
      <c r="P56" s="246"/>
      <c r="Q56" s="246"/>
      <c r="R56" s="182"/>
      <c r="S56" s="182"/>
      <c r="T56" s="182"/>
      <c r="U56" s="192"/>
      <c r="V56" s="4"/>
    </row>
    <row r="57" spans="1:22" ht="22.5" customHeight="1" x14ac:dyDescent="0.25">
      <c r="A57" s="189" t="s">
        <v>238</v>
      </c>
      <c r="B57" s="141">
        <v>252</v>
      </c>
      <c r="C57" s="142"/>
      <c r="D57" s="143">
        <f t="shared" si="12"/>
        <v>0</v>
      </c>
      <c r="E57" s="239">
        <f t="shared" si="16"/>
        <v>0</v>
      </c>
      <c r="F57" s="247"/>
      <c r="G57" s="248"/>
      <c r="H57" s="241">
        <f t="shared" si="13"/>
        <v>0</v>
      </c>
      <c r="I57" s="248"/>
      <c r="J57" s="248"/>
      <c r="K57" s="248"/>
      <c r="L57" s="248"/>
      <c r="M57" s="242" t="s">
        <v>6</v>
      </c>
      <c r="N57" s="241">
        <f t="shared" si="14"/>
        <v>0</v>
      </c>
      <c r="O57" s="248"/>
      <c r="P57" s="248"/>
      <c r="Q57" s="248"/>
      <c r="R57" s="183"/>
      <c r="S57" s="183"/>
      <c r="T57" s="183"/>
      <c r="U57" s="193"/>
      <c r="V57" s="4"/>
    </row>
    <row r="58" spans="1:22" ht="45" customHeight="1" x14ac:dyDescent="0.25">
      <c r="A58" s="189" t="s">
        <v>279</v>
      </c>
      <c r="B58" s="141">
        <v>260</v>
      </c>
      <c r="C58" s="142" t="s">
        <v>6</v>
      </c>
      <c r="D58" s="143">
        <f t="shared" si="12"/>
        <v>19160026.870399997</v>
      </c>
      <c r="E58" s="239">
        <f t="shared" si="16"/>
        <v>5511030.0904000001</v>
      </c>
      <c r="F58" s="239">
        <f>F59+F60+F61+F68+F69+F70+F72+F73+F74</f>
        <v>4984014.4504000004</v>
      </c>
      <c r="G58" s="239">
        <f>G59+G60+G61+G68+G69+G70+G72+G73+G74</f>
        <v>527015.64</v>
      </c>
      <c r="H58" s="241">
        <f t="shared" si="13"/>
        <v>2701200</v>
      </c>
      <c r="I58" s="239">
        <f>I59+I60+I61+I68+I69+I70+I72+I73+I74+I77+I80</f>
        <v>2701200</v>
      </c>
      <c r="J58" s="239">
        <f>J59+J60+J61+J68+J69+J70+J72+J73+J74+J77+J80</f>
        <v>0</v>
      </c>
      <c r="K58" s="239">
        <f>K59+K60+K61+K68+K69+K70+K72+K73+K74+K77+K80</f>
        <v>0</v>
      </c>
      <c r="L58" s="239">
        <f>L59+L60+L61+L68+L69+L70+L72+L73+L74+L77+L80</f>
        <v>0</v>
      </c>
      <c r="M58" s="242" t="s">
        <v>6</v>
      </c>
      <c r="N58" s="241">
        <f>O58+P58+Q58+R58+S58+T58+U58</f>
        <v>10947796.779999997</v>
      </c>
      <c r="O58" s="239">
        <f t="shared" ref="O58:U58" si="19">O59+O60+O61+O68+O69+O70+O72+O73+O74+O77+O80</f>
        <v>100000</v>
      </c>
      <c r="P58" s="239">
        <f>P59+P60+P61+P68+P69+P70+P72+P73+P74+P77+P80</f>
        <v>9759507.0699999984</v>
      </c>
      <c r="Q58" s="239">
        <f>Q59+Q60+Q61+Q68+Q69+Q70+Q72+Q73+Q74+Q77+Q80</f>
        <v>830689.71</v>
      </c>
      <c r="R58" s="144">
        <f t="shared" si="19"/>
        <v>0</v>
      </c>
      <c r="S58" s="144">
        <f t="shared" si="19"/>
        <v>0</v>
      </c>
      <c r="T58" s="190">
        <f t="shared" si="19"/>
        <v>0</v>
      </c>
      <c r="U58" s="190">
        <f t="shared" si="19"/>
        <v>257600</v>
      </c>
      <c r="V58" s="4"/>
    </row>
    <row r="59" spans="1:22" ht="22.5" customHeight="1" x14ac:dyDescent="0.25">
      <c r="A59" s="189" t="s">
        <v>7</v>
      </c>
      <c r="B59" s="141">
        <v>261</v>
      </c>
      <c r="C59" s="142" t="s">
        <v>6</v>
      </c>
      <c r="D59" s="143">
        <f t="shared" si="12"/>
        <v>73400</v>
      </c>
      <c r="E59" s="239">
        <f t="shared" si="16"/>
        <v>71400</v>
      </c>
      <c r="F59" s="240">
        <f>'6'!F12</f>
        <v>71400</v>
      </c>
      <c r="G59" s="246"/>
      <c r="H59" s="241">
        <f t="shared" si="13"/>
        <v>0</v>
      </c>
      <c r="I59" s="246"/>
      <c r="J59" s="246"/>
      <c r="K59" s="246"/>
      <c r="L59" s="246"/>
      <c r="M59" s="242" t="s">
        <v>6</v>
      </c>
      <c r="N59" s="241">
        <f t="shared" si="14"/>
        <v>2000</v>
      </c>
      <c r="O59" s="246"/>
      <c r="P59" s="246"/>
      <c r="Q59" s="246">
        <f>'6'!F170</f>
        <v>2000</v>
      </c>
      <c r="R59" s="182"/>
      <c r="S59" s="182"/>
      <c r="T59" s="182"/>
      <c r="U59" s="192"/>
      <c r="V59" s="4"/>
    </row>
    <row r="60" spans="1:22" ht="22.5" customHeight="1" x14ac:dyDescent="0.25">
      <c r="A60" s="189" t="s">
        <v>8</v>
      </c>
      <c r="B60" s="141">
        <v>262</v>
      </c>
      <c r="C60" s="142" t="s">
        <v>6</v>
      </c>
      <c r="D60" s="143">
        <f t="shared" si="12"/>
        <v>0</v>
      </c>
      <c r="E60" s="239">
        <f t="shared" si="16"/>
        <v>0</v>
      </c>
      <c r="F60" s="240"/>
      <c r="G60" s="248"/>
      <c r="H60" s="241">
        <f t="shared" si="13"/>
        <v>0</v>
      </c>
      <c r="I60" s="248"/>
      <c r="J60" s="248"/>
      <c r="K60" s="248"/>
      <c r="L60" s="248"/>
      <c r="M60" s="242" t="s">
        <v>6</v>
      </c>
      <c r="N60" s="241">
        <f t="shared" si="14"/>
        <v>0</v>
      </c>
      <c r="O60" s="248"/>
      <c r="P60" s="248"/>
      <c r="Q60" s="248"/>
      <c r="R60" s="183"/>
      <c r="S60" s="183"/>
      <c r="T60" s="183"/>
      <c r="U60" s="193"/>
      <c r="V60" s="4"/>
    </row>
    <row r="61" spans="1:22" ht="22.5" customHeight="1" x14ac:dyDescent="0.25">
      <c r="A61" s="189" t="s">
        <v>9</v>
      </c>
      <c r="B61" s="141">
        <v>263</v>
      </c>
      <c r="C61" s="142" t="s">
        <v>6</v>
      </c>
      <c r="D61" s="143">
        <f t="shared" si="12"/>
        <v>2884037.6304000001</v>
      </c>
      <c r="E61" s="239">
        <f t="shared" si="16"/>
        <v>2852037.6304000001</v>
      </c>
      <c r="F61" s="239">
        <f>F62+F63+F64+F65+F66+F67</f>
        <v>2852037.6304000001</v>
      </c>
      <c r="G61" s="239">
        <f>G62+G63+G64+G65+G66+G67</f>
        <v>0</v>
      </c>
      <c r="H61" s="241">
        <f t="shared" si="13"/>
        <v>0</v>
      </c>
      <c r="I61" s="239">
        <f>I62+I63+I64+I65+I66+I67</f>
        <v>0</v>
      </c>
      <c r="J61" s="239">
        <f>J62+J63+J64+J65+J66+J67</f>
        <v>0</v>
      </c>
      <c r="K61" s="239">
        <f>K62+K63+K64+K65+K66+K67</f>
        <v>0</v>
      </c>
      <c r="L61" s="239">
        <f>L62+L63+L64+L65+L66+L67</f>
        <v>0</v>
      </c>
      <c r="M61" s="242" t="s">
        <v>6</v>
      </c>
      <c r="N61" s="241">
        <f t="shared" si="14"/>
        <v>32000</v>
      </c>
      <c r="O61" s="239">
        <f t="shared" ref="O61:U61" si="20">O62+O63+O64+O65+O66+O67</f>
        <v>0</v>
      </c>
      <c r="P61" s="239">
        <f t="shared" si="20"/>
        <v>0</v>
      </c>
      <c r="Q61" s="239">
        <f>Q62+Q63+Q64+Q65+Q66+Q67</f>
        <v>32000</v>
      </c>
      <c r="R61" s="144">
        <f t="shared" si="20"/>
        <v>0</v>
      </c>
      <c r="S61" s="144">
        <f t="shared" si="20"/>
        <v>0</v>
      </c>
      <c r="T61" s="144">
        <f t="shared" si="20"/>
        <v>0</v>
      </c>
      <c r="U61" s="190">
        <f t="shared" si="20"/>
        <v>0</v>
      </c>
      <c r="V61" s="4"/>
    </row>
    <row r="62" spans="1:22" ht="22.5" customHeight="1" x14ac:dyDescent="0.25">
      <c r="A62" s="189" t="s">
        <v>10</v>
      </c>
      <c r="B62" s="141" t="s">
        <v>301</v>
      </c>
      <c r="C62" s="142" t="s">
        <v>6</v>
      </c>
      <c r="D62" s="143">
        <f t="shared" si="12"/>
        <v>0</v>
      </c>
      <c r="E62" s="239">
        <f t="shared" si="16"/>
        <v>0</v>
      </c>
      <c r="F62" s="240"/>
      <c r="G62" s="246"/>
      <c r="H62" s="241">
        <f t="shared" si="13"/>
        <v>0</v>
      </c>
      <c r="I62" s="246"/>
      <c r="J62" s="246"/>
      <c r="K62" s="246"/>
      <c r="L62" s="246"/>
      <c r="M62" s="242" t="s">
        <v>6</v>
      </c>
      <c r="N62" s="241">
        <f t="shared" si="14"/>
        <v>0</v>
      </c>
      <c r="O62" s="246"/>
      <c r="P62" s="246"/>
      <c r="Q62" s="246"/>
      <c r="R62" s="182"/>
      <c r="S62" s="182"/>
      <c r="T62" s="182"/>
      <c r="U62" s="192"/>
      <c r="V62" s="4"/>
    </row>
    <row r="63" spans="1:22" ht="22.5" customHeight="1" x14ac:dyDescent="0.25">
      <c r="A63" s="189" t="s">
        <v>42</v>
      </c>
      <c r="B63" s="141" t="s">
        <v>302</v>
      </c>
      <c r="C63" s="142" t="s">
        <v>6</v>
      </c>
      <c r="D63" s="143">
        <f t="shared" si="12"/>
        <v>667280</v>
      </c>
      <c r="E63" s="239">
        <f t="shared" si="16"/>
        <v>660280</v>
      </c>
      <c r="F63" s="240">
        <f>'6'!F26</f>
        <v>660280</v>
      </c>
      <c r="G63" s="246"/>
      <c r="H63" s="241">
        <f t="shared" si="13"/>
        <v>0</v>
      </c>
      <c r="I63" s="246"/>
      <c r="J63" s="246"/>
      <c r="K63" s="246"/>
      <c r="L63" s="246"/>
      <c r="M63" s="242" t="s">
        <v>6</v>
      </c>
      <c r="N63" s="241">
        <f t="shared" si="14"/>
        <v>7000</v>
      </c>
      <c r="O63" s="246"/>
      <c r="P63" s="246"/>
      <c r="Q63" s="246">
        <f>'6'!F177</f>
        <v>7000</v>
      </c>
      <c r="R63" s="182"/>
      <c r="S63" s="182"/>
      <c r="T63" s="182"/>
      <c r="U63" s="192"/>
      <c r="V63" s="4"/>
    </row>
    <row r="64" spans="1:22" ht="18.75" customHeight="1" x14ac:dyDescent="0.25">
      <c r="A64" s="189" t="s">
        <v>11</v>
      </c>
      <c r="B64" s="141" t="s">
        <v>303</v>
      </c>
      <c r="C64" s="142" t="s">
        <v>6</v>
      </c>
      <c r="D64" s="143">
        <f t="shared" si="12"/>
        <v>1367453.7600000002</v>
      </c>
      <c r="E64" s="239">
        <f t="shared" si="16"/>
        <v>1352453.7600000002</v>
      </c>
      <c r="F64" s="240">
        <f>'6'!F27</f>
        <v>1352453.7600000002</v>
      </c>
      <c r="G64" s="246"/>
      <c r="H64" s="241">
        <f t="shared" si="13"/>
        <v>0</v>
      </c>
      <c r="I64" s="246"/>
      <c r="J64" s="246"/>
      <c r="K64" s="246"/>
      <c r="L64" s="246"/>
      <c r="M64" s="242" t="s">
        <v>6</v>
      </c>
      <c r="N64" s="241">
        <f t="shared" si="14"/>
        <v>15000</v>
      </c>
      <c r="O64" s="246"/>
      <c r="P64" s="246"/>
      <c r="Q64" s="246">
        <f>'6'!F179</f>
        <v>15000</v>
      </c>
      <c r="R64" s="182"/>
      <c r="S64" s="182"/>
      <c r="T64" s="182"/>
      <c r="U64" s="192"/>
      <c r="V64" s="4"/>
    </row>
    <row r="65" spans="1:22" ht="18.75" customHeight="1" x14ac:dyDescent="0.25">
      <c r="A65" s="189" t="s">
        <v>12</v>
      </c>
      <c r="B65" s="141" t="s">
        <v>304</v>
      </c>
      <c r="C65" s="142" t="s">
        <v>6</v>
      </c>
      <c r="D65" s="143">
        <f t="shared" si="12"/>
        <v>461238.64</v>
      </c>
      <c r="E65" s="239">
        <f t="shared" si="16"/>
        <v>451238.64</v>
      </c>
      <c r="F65" s="240">
        <f>'6'!F28</f>
        <v>451238.64</v>
      </c>
      <c r="G65" s="246"/>
      <c r="H65" s="241">
        <f t="shared" si="13"/>
        <v>0</v>
      </c>
      <c r="I65" s="246"/>
      <c r="J65" s="246"/>
      <c r="K65" s="246"/>
      <c r="L65" s="246"/>
      <c r="M65" s="242" t="s">
        <v>6</v>
      </c>
      <c r="N65" s="241">
        <f t="shared" si="14"/>
        <v>10000</v>
      </c>
      <c r="O65" s="246"/>
      <c r="P65" s="246"/>
      <c r="Q65" s="246">
        <f>'6'!F178</f>
        <v>10000</v>
      </c>
      <c r="R65" s="182"/>
      <c r="S65" s="182"/>
      <c r="T65" s="182"/>
      <c r="U65" s="192"/>
      <c r="V65" s="4"/>
    </row>
    <row r="66" spans="1:22" ht="24" customHeight="1" x14ac:dyDescent="0.25">
      <c r="A66" s="189" t="s">
        <v>13</v>
      </c>
      <c r="B66" s="141" t="s">
        <v>305</v>
      </c>
      <c r="C66" s="142" t="s">
        <v>6</v>
      </c>
      <c r="D66" s="143">
        <f t="shared" si="12"/>
        <v>388065.2304</v>
      </c>
      <c r="E66" s="239">
        <f t="shared" si="16"/>
        <v>388065.2304</v>
      </c>
      <c r="F66" s="240">
        <f>'6'!F29</f>
        <v>388065.2304</v>
      </c>
      <c r="G66" s="246"/>
      <c r="H66" s="241">
        <f t="shared" si="13"/>
        <v>0</v>
      </c>
      <c r="I66" s="246"/>
      <c r="J66" s="246"/>
      <c r="K66" s="246"/>
      <c r="L66" s="246"/>
      <c r="M66" s="242" t="s">
        <v>6</v>
      </c>
      <c r="N66" s="241">
        <f t="shared" si="14"/>
        <v>0</v>
      </c>
      <c r="O66" s="246"/>
      <c r="P66" s="246"/>
      <c r="Q66" s="246"/>
      <c r="R66" s="182"/>
      <c r="S66" s="182"/>
      <c r="T66" s="182"/>
      <c r="U66" s="192"/>
      <c r="V66" s="4"/>
    </row>
    <row r="67" spans="1:22" ht="21.75" customHeight="1" x14ac:dyDescent="0.25">
      <c r="A67" s="189" t="s">
        <v>45</v>
      </c>
      <c r="B67" s="141" t="s">
        <v>306</v>
      </c>
      <c r="C67" s="142" t="s">
        <v>6</v>
      </c>
      <c r="D67" s="143">
        <f t="shared" si="12"/>
        <v>0</v>
      </c>
      <c r="E67" s="239">
        <f t="shared" si="16"/>
        <v>0</v>
      </c>
      <c r="F67" s="240"/>
      <c r="G67" s="246"/>
      <c r="H67" s="241">
        <f t="shared" si="13"/>
        <v>0</v>
      </c>
      <c r="I67" s="246"/>
      <c r="J67" s="246"/>
      <c r="K67" s="246"/>
      <c r="L67" s="246"/>
      <c r="M67" s="242" t="s">
        <v>6</v>
      </c>
      <c r="N67" s="241">
        <f t="shared" si="14"/>
        <v>0</v>
      </c>
      <c r="O67" s="246"/>
      <c r="P67" s="246"/>
      <c r="Q67" s="246"/>
      <c r="R67" s="182"/>
      <c r="S67" s="182"/>
      <c r="T67" s="182"/>
      <c r="U67" s="192"/>
      <c r="V67" s="4"/>
    </row>
    <row r="68" spans="1:22" ht="40.5" customHeight="1" x14ac:dyDescent="0.25">
      <c r="A68" s="189" t="s">
        <v>14</v>
      </c>
      <c r="B68" s="141">
        <v>264</v>
      </c>
      <c r="C68" s="142" t="s">
        <v>6</v>
      </c>
      <c r="D68" s="143">
        <f t="shared" si="12"/>
        <v>0</v>
      </c>
      <c r="E68" s="239">
        <f t="shared" si="16"/>
        <v>0</v>
      </c>
      <c r="F68" s="240"/>
      <c r="G68" s="246"/>
      <c r="H68" s="241">
        <f t="shared" si="13"/>
        <v>0</v>
      </c>
      <c r="I68" s="246"/>
      <c r="J68" s="246"/>
      <c r="K68" s="246"/>
      <c r="L68" s="246"/>
      <c r="M68" s="242" t="s">
        <v>6</v>
      </c>
      <c r="N68" s="241">
        <f t="shared" si="14"/>
        <v>0</v>
      </c>
      <c r="O68" s="246"/>
      <c r="P68" s="246"/>
      <c r="Q68" s="246"/>
      <c r="R68" s="182"/>
      <c r="S68" s="182"/>
      <c r="T68" s="182"/>
      <c r="U68" s="192"/>
      <c r="V68" s="4"/>
    </row>
    <row r="69" spans="1:22" ht="21" customHeight="1" x14ac:dyDescent="0.25">
      <c r="A69" s="189" t="s">
        <v>15</v>
      </c>
      <c r="B69" s="141">
        <v>265</v>
      </c>
      <c r="C69" s="142" t="s">
        <v>6</v>
      </c>
      <c r="D69" s="143">
        <f t="shared" si="12"/>
        <v>1874049</v>
      </c>
      <c r="E69" s="239">
        <f t="shared" si="16"/>
        <v>715000</v>
      </c>
      <c r="F69" s="240">
        <f>'6'!E60</f>
        <v>715000</v>
      </c>
      <c r="G69" s="246"/>
      <c r="H69" s="241">
        <f t="shared" si="13"/>
        <v>979049</v>
      </c>
      <c r="I69" s="246">
        <f>'6'!E308</f>
        <v>979049</v>
      </c>
      <c r="J69" s="246"/>
      <c r="K69" s="246"/>
      <c r="L69" s="246"/>
      <c r="M69" s="242" t="s">
        <v>6</v>
      </c>
      <c r="N69" s="241">
        <f t="shared" si="14"/>
        <v>180000</v>
      </c>
      <c r="O69" s="246"/>
      <c r="P69" s="246"/>
      <c r="Q69" s="246">
        <f>'6'!F200</f>
        <v>180000</v>
      </c>
      <c r="R69" s="182"/>
      <c r="S69" s="182"/>
      <c r="T69" s="182"/>
      <c r="U69" s="192"/>
      <c r="V69" s="4"/>
    </row>
    <row r="70" spans="1:22" ht="18" customHeight="1" x14ac:dyDescent="0.25">
      <c r="A70" s="189" t="s">
        <v>43</v>
      </c>
      <c r="B70" s="141">
        <v>266</v>
      </c>
      <c r="C70" s="142" t="s">
        <v>6</v>
      </c>
      <c r="D70" s="143">
        <f t="shared" si="12"/>
        <v>701555</v>
      </c>
      <c r="E70" s="239">
        <f t="shared" si="16"/>
        <v>471600</v>
      </c>
      <c r="F70" s="240">
        <f>'6'!D84</f>
        <v>471600</v>
      </c>
      <c r="G70" s="246"/>
      <c r="H70" s="241">
        <f t="shared" si="13"/>
        <v>20951</v>
      </c>
      <c r="I70" s="246">
        <f>'6'!D318</f>
        <v>20951</v>
      </c>
      <c r="J70" s="246"/>
      <c r="K70" s="246"/>
      <c r="L70" s="246"/>
      <c r="M70" s="242" t="s">
        <v>6</v>
      </c>
      <c r="N70" s="241">
        <f t="shared" si="14"/>
        <v>209004</v>
      </c>
      <c r="O70" s="246"/>
      <c r="P70" s="246"/>
      <c r="Q70" s="246">
        <f>'6'!E221</f>
        <v>209004</v>
      </c>
      <c r="R70" s="182"/>
      <c r="S70" s="182"/>
      <c r="T70" s="182"/>
      <c r="U70" s="192"/>
      <c r="V70" s="4"/>
    </row>
    <row r="71" spans="1:22" ht="18.75" x14ac:dyDescent="0.25">
      <c r="A71" s="189" t="s">
        <v>16</v>
      </c>
      <c r="B71" s="141" t="s">
        <v>307</v>
      </c>
      <c r="C71" s="142" t="s">
        <v>6</v>
      </c>
      <c r="D71" s="143">
        <f t="shared" si="12"/>
        <v>0</v>
      </c>
      <c r="E71" s="239">
        <f t="shared" si="16"/>
        <v>0</v>
      </c>
      <c r="F71" s="240"/>
      <c r="G71" s="246"/>
      <c r="H71" s="241">
        <f t="shared" si="13"/>
        <v>0</v>
      </c>
      <c r="I71" s="246"/>
      <c r="J71" s="246"/>
      <c r="K71" s="246"/>
      <c r="L71" s="246"/>
      <c r="M71" s="242" t="s">
        <v>6</v>
      </c>
      <c r="N71" s="241">
        <f t="shared" si="14"/>
        <v>0</v>
      </c>
      <c r="O71" s="246"/>
      <c r="P71" s="246"/>
      <c r="Q71" s="246"/>
      <c r="R71" s="182"/>
      <c r="S71" s="182"/>
      <c r="T71" s="182"/>
      <c r="U71" s="192"/>
      <c r="V71" s="4"/>
    </row>
    <row r="72" spans="1:22" ht="36.75" customHeight="1" x14ac:dyDescent="0.25">
      <c r="A72" s="189" t="s">
        <v>254</v>
      </c>
      <c r="B72" s="141">
        <v>267</v>
      </c>
      <c r="C72" s="142" t="s">
        <v>6</v>
      </c>
      <c r="D72" s="143">
        <f t="shared" si="12"/>
        <v>0</v>
      </c>
      <c r="E72" s="239">
        <f t="shared" si="16"/>
        <v>0</v>
      </c>
      <c r="F72" s="240"/>
      <c r="G72" s="246"/>
      <c r="H72" s="241">
        <f t="shared" si="13"/>
        <v>0</v>
      </c>
      <c r="I72" s="246"/>
      <c r="J72" s="246"/>
      <c r="K72" s="246"/>
      <c r="L72" s="246"/>
      <c r="M72" s="242" t="s">
        <v>6</v>
      </c>
      <c r="N72" s="241">
        <f t="shared" si="14"/>
        <v>0</v>
      </c>
      <c r="O72" s="246"/>
      <c r="P72" s="246"/>
      <c r="Q72" s="246"/>
      <c r="R72" s="182"/>
      <c r="S72" s="182"/>
      <c r="T72" s="182"/>
      <c r="U72" s="192"/>
      <c r="V72" s="4"/>
    </row>
    <row r="73" spans="1:22" ht="60.75" customHeight="1" x14ac:dyDescent="0.25">
      <c r="A73" s="189" t="s">
        <v>239</v>
      </c>
      <c r="B73" s="141">
        <v>268</v>
      </c>
      <c r="C73" s="142" t="s">
        <v>6</v>
      </c>
      <c r="D73" s="143">
        <f t="shared" si="12"/>
        <v>590498</v>
      </c>
      <c r="E73" s="239">
        <f t="shared" si="16"/>
        <v>10538</v>
      </c>
      <c r="F73" s="240">
        <f>'6'!E94</f>
        <v>10538</v>
      </c>
      <c r="G73" s="246"/>
      <c r="H73" s="241">
        <f t="shared" si="13"/>
        <v>224510</v>
      </c>
      <c r="I73" s="246">
        <f>'6'!E280</f>
        <v>224510</v>
      </c>
      <c r="J73" s="246"/>
      <c r="K73" s="246"/>
      <c r="L73" s="246"/>
      <c r="M73" s="242" t="s">
        <v>6</v>
      </c>
      <c r="N73" s="241">
        <f t="shared" si="14"/>
        <v>355450</v>
      </c>
      <c r="O73" s="246">
        <f>'6'!E244</f>
        <v>100000</v>
      </c>
      <c r="P73" s="246"/>
      <c r="Q73" s="246">
        <f>'6'!E243</f>
        <v>255450</v>
      </c>
      <c r="R73" s="182"/>
      <c r="S73" s="182"/>
      <c r="T73" s="182"/>
      <c r="U73" s="192"/>
      <c r="V73" s="4"/>
    </row>
    <row r="74" spans="1:22" ht="39" customHeight="1" x14ac:dyDescent="0.25">
      <c r="A74" s="189" t="s">
        <v>17</v>
      </c>
      <c r="B74" s="141">
        <v>269</v>
      </c>
      <c r="C74" s="142" t="s">
        <v>6</v>
      </c>
      <c r="D74" s="143">
        <f t="shared" si="12"/>
        <v>13036487.239999998</v>
      </c>
      <c r="E74" s="239">
        <f t="shared" si="16"/>
        <v>1390454.46</v>
      </c>
      <c r="F74" s="240">
        <f>'6'!E115-'6'!E107</f>
        <v>863438.82</v>
      </c>
      <c r="G74" s="240">
        <f>'6'!E107</f>
        <v>527015.64</v>
      </c>
      <c r="H74" s="241">
        <f t="shared" si="13"/>
        <v>1476690</v>
      </c>
      <c r="I74" s="246">
        <f>'6'!E298</f>
        <v>1476690</v>
      </c>
      <c r="J74" s="246"/>
      <c r="K74" s="246"/>
      <c r="L74" s="246"/>
      <c r="M74" s="242" t="s">
        <v>6</v>
      </c>
      <c r="N74" s="241">
        <f>'6'!E264</f>
        <v>10169342.779999999</v>
      </c>
      <c r="O74" s="246"/>
      <c r="P74" s="246">
        <f>N74-Q74-T74-U74</f>
        <v>9759507.0699999984</v>
      </c>
      <c r="Q74" s="246">
        <f>'6'!E261</f>
        <v>152235.71</v>
      </c>
      <c r="R74" s="182"/>
      <c r="S74" s="182"/>
      <c r="T74" s="182"/>
      <c r="U74" s="192">
        <f>U75</f>
        <v>257600</v>
      </c>
      <c r="V74" s="4"/>
    </row>
    <row r="75" spans="1:22" ht="39.75" customHeight="1" x14ac:dyDescent="0.25">
      <c r="A75" s="189" t="s">
        <v>18</v>
      </c>
      <c r="B75" s="141" t="s">
        <v>308</v>
      </c>
      <c r="C75" s="142" t="s">
        <v>6</v>
      </c>
      <c r="D75" s="143">
        <f t="shared" si="12"/>
        <v>8375206.6500000004</v>
      </c>
      <c r="E75" s="239">
        <f t="shared" si="16"/>
        <v>115494.65</v>
      </c>
      <c r="F75" s="240">
        <v>115494.65</v>
      </c>
      <c r="G75" s="246"/>
      <c r="H75" s="241">
        <f t="shared" si="13"/>
        <v>0</v>
      </c>
      <c r="I75" s="246"/>
      <c r="J75" s="246"/>
      <c r="K75" s="246"/>
      <c r="L75" s="246"/>
      <c r="M75" s="242" t="s">
        <v>6</v>
      </c>
      <c r="N75" s="241">
        <f>'6'!E263</f>
        <v>8259712</v>
      </c>
      <c r="O75" s="246"/>
      <c r="P75" s="246">
        <f>N75-T75-U75</f>
        <v>8002112</v>
      </c>
      <c r="Q75" s="246"/>
      <c r="R75" s="182"/>
      <c r="S75" s="182"/>
      <c r="T75" s="182"/>
      <c r="U75" s="192">
        <v>257600</v>
      </c>
      <c r="V75" s="4"/>
    </row>
    <row r="76" spans="1:22" ht="37.5" x14ac:dyDescent="0.25">
      <c r="A76" s="189" t="s">
        <v>47</v>
      </c>
      <c r="B76" s="141" t="s">
        <v>309</v>
      </c>
      <c r="C76" s="142" t="s">
        <v>6</v>
      </c>
      <c r="D76" s="143">
        <f t="shared" si="12"/>
        <v>0</v>
      </c>
      <c r="E76" s="239">
        <f t="shared" si="16"/>
        <v>0</v>
      </c>
      <c r="F76" s="240"/>
      <c r="G76" s="240"/>
      <c r="H76" s="241">
        <f t="shared" si="13"/>
        <v>0</v>
      </c>
      <c r="I76" s="240"/>
      <c r="J76" s="240"/>
      <c r="K76" s="240"/>
      <c r="L76" s="240"/>
      <c r="M76" s="242" t="s">
        <v>6</v>
      </c>
      <c r="N76" s="241">
        <f t="shared" si="14"/>
        <v>0</v>
      </c>
      <c r="O76" s="240"/>
      <c r="P76" s="240"/>
      <c r="Q76" s="240"/>
      <c r="R76" s="181"/>
      <c r="S76" s="181"/>
      <c r="T76" s="181"/>
      <c r="U76" s="194"/>
      <c r="V76" s="4"/>
    </row>
    <row r="77" spans="1:22" ht="37.5" x14ac:dyDescent="0.25">
      <c r="A77" s="189" t="s">
        <v>244</v>
      </c>
      <c r="B77" s="141">
        <v>300</v>
      </c>
      <c r="C77" s="142" t="s">
        <v>6</v>
      </c>
      <c r="D77" s="143">
        <f t="shared" si="12"/>
        <v>0</v>
      </c>
      <c r="E77" s="239">
        <f t="shared" si="16"/>
        <v>0</v>
      </c>
      <c r="F77" s="239">
        <f>F78+F79</f>
        <v>0</v>
      </c>
      <c r="G77" s="239">
        <f>G78+G79</f>
        <v>0</v>
      </c>
      <c r="H77" s="241">
        <f t="shared" si="13"/>
        <v>0</v>
      </c>
      <c r="I77" s="239">
        <f>I78+I79</f>
        <v>0</v>
      </c>
      <c r="J77" s="239">
        <f>J78+J79</f>
        <v>0</v>
      </c>
      <c r="K77" s="239">
        <f>K78+K79</f>
        <v>0</v>
      </c>
      <c r="L77" s="239">
        <f>L78+L79</f>
        <v>0</v>
      </c>
      <c r="M77" s="242" t="s">
        <v>6</v>
      </c>
      <c r="N77" s="241">
        <f t="shared" si="14"/>
        <v>0</v>
      </c>
      <c r="O77" s="239">
        <f t="shared" ref="O77:U77" si="21">O78+O79</f>
        <v>0</v>
      </c>
      <c r="P77" s="239">
        <f t="shared" si="21"/>
        <v>0</v>
      </c>
      <c r="Q77" s="239">
        <f>Q78+Q79</f>
        <v>0</v>
      </c>
      <c r="R77" s="144">
        <f t="shared" si="21"/>
        <v>0</v>
      </c>
      <c r="S77" s="144">
        <f t="shared" si="21"/>
        <v>0</v>
      </c>
      <c r="T77" s="144">
        <f t="shared" si="21"/>
        <v>0</v>
      </c>
      <c r="U77" s="190">
        <f t="shared" si="21"/>
        <v>0</v>
      </c>
      <c r="V77" s="4"/>
    </row>
    <row r="78" spans="1:22" ht="18.75" x14ac:dyDescent="0.25">
      <c r="A78" s="189" t="s">
        <v>241</v>
      </c>
      <c r="B78" s="141">
        <v>310</v>
      </c>
      <c r="C78" s="142"/>
      <c r="D78" s="143">
        <f t="shared" si="12"/>
        <v>0</v>
      </c>
      <c r="E78" s="239">
        <f t="shared" si="16"/>
        <v>0</v>
      </c>
      <c r="F78" s="247"/>
      <c r="G78" s="240"/>
      <c r="H78" s="241">
        <f t="shared" si="13"/>
        <v>0</v>
      </c>
      <c r="I78" s="240"/>
      <c r="J78" s="240"/>
      <c r="K78" s="240"/>
      <c r="L78" s="240"/>
      <c r="M78" s="242" t="s">
        <v>6</v>
      </c>
      <c r="N78" s="241">
        <f t="shared" si="14"/>
        <v>0</v>
      </c>
      <c r="O78" s="240"/>
      <c r="P78" s="240"/>
      <c r="Q78" s="240"/>
      <c r="R78" s="181"/>
      <c r="S78" s="181"/>
      <c r="T78" s="181"/>
      <c r="U78" s="194"/>
      <c r="V78" s="4"/>
    </row>
    <row r="79" spans="1:22" ht="18.75" x14ac:dyDescent="0.25">
      <c r="A79" s="189" t="s">
        <v>4</v>
      </c>
      <c r="B79" s="141">
        <v>320</v>
      </c>
      <c r="C79" s="142"/>
      <c r="D79" s="143">
        <f t="shared" si="12"/>
        <v>0</v>
      </c>
      <c r="E79" s="239">
        <f t="shared" si="16"/>
        <v>0</v>
      </c>
      <c r="F79" s="247"/>
      <c r="G79" s="240"/>
      <c r="H79" s="241">
        <f t="shared" si="13"/>
        <v>0</v>
      </c>
      <c r="I79" s="240"/>
      <c r="J79" s="240"/>
      <c r="K79" s="240"/>
      <c r="L79" s="240"/>
      <c r="M79" s="242" t="s">
        <v>6</v>
      </c>
      <c r="N79" s="241">
        <f t="shared" si="14"/>
        <v>0</v>
      </c>
      <c r="O79" s="240"/>
      <c r="P79" s="240"/>
      <c r="Q79" s="240"/>
      <c r="R79" s="181"/>
      <c r="S79" s="181"/>
      <c r="T79" s="181"/>
      <c r="U79" s="194"/>
      <c r="V79" s="4"/>
    </row>
    <row r="80" spans="1:22" ht="37.5" x14ac:dyDescent="0.25">
      <c r="A80" s="189" t="s">
        <v>245</v>
      </c>
      <c r="B80" s="141">
        <v>400</v>
      </c>
      <c r="C80" s="142"/>
      <c r="D80" s="143">
        <f t="shared" si="12"/>
        <v>0</v>
      </c>
      <c r="E80" s="239">
        <f t="shared" si="16"/>
        <v>0</v>
      </c>
      <c r="F80" s="239">
        <f>F81+F82</f>
        <v>0</v>
      </c>
      <c r="G80" s="239">
        <f>G81+G82</f>
        <v>0</v>
      </c>
      <c r="H80" s="241">
        <f t="shared" si="13"/>
        <v>0</v>
      </c>
      <c r="I80" s="239">
        <f>I81+I82</f>
        <v>0</v>
      </c>
      <c r="J80" s="239">
        <f>J81+J82</f>
        <v>0</v>
      </c>
      <c r="K80" s="239">
        <f>K81+K82</f>
        <v>0</v>
      </c>
      <c r="L80" s="239">
        <f>L81+L82</f>
        <v>0</v>
      </c>
      <c r="M80" s="242" t="s">
        <v>6</v>
      </c>
      <c r="N80" s="241">
        <f t="shared" si="14"/>
        <v>0</v>
      </c>
      <c r="O80" s="239">
        <f t="shared" ref="O80:U80" si="22">O81+O82</f>
        <v>0</v>
      </c>
      <c r="P80" s="239">
        <f t="shared" si="22"/>
        <v>0</v>
      </c>
      <c r="Q80" s="239">
        <f>Q81+Q82</f>
        <v>0</v>
      </c>
      <c r="R80" s="144">
        <f t="shared" si="22"/>
        <v>0</v>
      </c>
      <c r="S80" s="144">
        <f t="shared" si="22"/>
        <v>0</v>
      </c>
      <c r="T80" s="144">
        <f t="shared" si="22"/>
        <v>0</v>
      </c>
      <c r="U80" s="190">
        <f t="shared" si="22"/>
        <v>0</v>
      </c>
      <c r="V80" s="4"/>
    </row>
    <row r="81" spans="1:22" ht="19.5" customHeight="1" x14ac:dyDescent="0.25">
      <c r="A81" s="189" t="s">
        <v>242</v>
      </c>
      <c r="B81" s="141">
        <v>410</v>
      </c>
      <c r="C81" s="142"/>
      <c r="D81" s="143">
        <f t="shared" si="12"/>
        <v>0</v>
      </c>
      <c r="E81" s="239">
        <f t="shared" si="16"/>
        <v>0</v>
      </c>
      <c r="F81" s="247"/>
      <c r="G81" s="240"/>
      <c r="H81" s="241">
        <f t="shared" si="13"/>
        <v>0</v>
      </c>
      <c r="I81" s="240"/>
      <c r="J81" s="240"/>
      <c r="K81" s="240"/>
      <c r="L81" s="240"/>
      <c r="M81" s="242" t="s">
        <v>6</v>
      </c>
      <c r="N81" s="241">
        <f t="shared" si="14"/>
        <v>0</v>
      </c>
      <c r="O81" s="240"/>
      <c r="P81" s="240"/>
      <c r="Q81" s="240"/>
      <c r="R81" s="181"/>
      <c r="S81" s="181"/>
      <c r="T81" s="181"/>
      <c r="U81" s="194"/>
      <c r="V81" s="4"/>
    </row>
    <row r="82" spans="1:22" ht="18.75" x14ac:dyDescent="0.25">
      <c r="A82" s="189" t="s">
        <v>243</v>
      </c>
      <c r="B82" s="141">
        <v>420</v>
      </c>
      <c r="C82" s="142"/>
      <c r="D82" s="143">
        <f t="shared" si="12"/>
        <v>0</v>
      </c>
      <c r="E82" s="239">
        <f t="shared" si="16"/>
        <v>0</v>
      </c>
      <c r="F82" s="249"/>
      <c r="G82" s="249"/>
      <c r="H82" s="241">
        <f t="shared" si="13"/>
        <v>0</v>
      </c>
      <c r="I82" s="249"/>
      <c r="J82" s="249"/>
      <c r="K82" s="249"/>
      <c r="L82" s="249"/>
      <c r="M82" s="242" t="s">
        <v>6</v>
      </c>
      <c r="N82" s="241">
        <f t="shared" si="14"/>
        <v>0</v>
      </c>
      <c r="O82" s="249"/>
      <c r="P82" s="249"/>
      <c r="Q82" s="249"/>
      <c r="R82" s="184"/>
      <c r="S82" s="184"/>
      <c r="T82" s="184"/>
      <c r="U82" s="195"/>
      <c r="V82" s="1"/>
    </row>
    <row r="83" spans="1:22" ht="18.75" x14ac:dyDescent="0.25">
      <c r="A83" s="189" t="s">
        <v>284</v>
      </c>
      <c r="B83" s="141">
        <v>600</v>
      </c>
      <c r="C83" s="83"/>
      <c r="D83" s="262">
        <f t="shared" ref="D83:E83" si="23">D25-D41</f>
        <v>3.0199959874153137E-3</v>
      </c>
      <c r="E83" s="262">
        <f t="shared" si="23"/>
        <v>3.0199959874153137E-3</v>
      </c>
      <c r="F83" s="250">
        <f>F25-F41</f>
        <v>-3.2000001519918442E-3</v>
      </c>
      <c r="G83" s="250">
        <f>G25-G41</f>
        <v>-3.7800036370754242E-3</v>
      </c>
      <c r="H83" s="241">
        <f>I83+J83+K83</f>
        <v>0</v>
      </c>
      <c r="I83" s="250">
        <f t="shared" ref="I83:L83" si="24">I25-I41</f>
        <v>0</v>
      </c>
      <c r="J83" s="250">
        <f t="shared" si="24"/>
        <v>0</v>
      </c>
      <c r="K83" s="250">
        <f t="shared" si="24"/>
        <v>0</v>
      </c>
      <c r="L83" s="250">
        <f t="shared" si="24"/>
        <v>0</v>
      </c>
      <c r="M83" s="242" t="s">
        <v>6</v>
      </c>
      <c r="N83" s="241">
        <f>O83+P83+Q83+R83+S83+T83+U83</f>
        <v>0</v>
      </c>
      <c r="O83" s="250">
        <f t="shared" ref="O83:U83" si="25">O25-O41</f>
        <v>0</v>
      </c>
      <c r="P83" s="251">
        <f>P25-P41</f>
        <v>0</v>
      </c>
      <c r="Q83" s="251">
        <f t="shared" si="25"/>
        <v>0</v>
      </c>
      <c r="R83" s="185">
        <f t="shared" si="25"/>
        <v>0</v>
      </c>
      <c r="S83" s="185">
        <f t="shared" si="25"/>
        <v>0</v>
      </c>
      <c r="T83" s="185">
        <f>T25-T41</f>
        <v>0</v>
      </c>
      <c r="U83" s="196">
        <f t="shared" si="25"/>
        <v>0</v>
      </c>
      <c r="V83" s="1"/>
    </row>
    <row r="84" spans="1:22" ht="66.75" customHeight="1" thickBot="1" x14ac:dyDescent="0.3">
      <c r="A84" s="197" t="s">
        <v>310</v>
      </c>
      <c r="B84" s="198">
        <v>610</v>
      </c>
      <c r="C84" s="199" t="s">
        <v>6</v>
      </c>
      <c r="D84" s="200">
        <f>E84+H84+N84+L84</f>
        <v>0</v>
      </c>
      <c r="E84" s="252">
        <f>F84+G84</f>
        <v>0</v>
      </c>
      <c r="F84" s="253"/>
      <c r="G84" s="253"/>
      <c r="H84" s="254">
        <f>I84+J84+K84</f>
        <v>0</v>
      </c>
      <c r="I84" s="253"/>
      <c r="J84" s="253"/>
      <c r="K84" s="253"/>
      <c r="L84" s="253"/>
      <c r="M84" s="255" t="s">
        <v>6</v>
      </c>
      <c r="N84" s="254">
        <f>O84+P84+Q84+R84+S84+T84+U84</f>
        <v>0</v>
      </c>
      <c r="O84" s="253"/>
      <c r="P84" s="253"/>
      <c r="Q84" s="253"/>
      <c r="R84" s="201"/>
      <c r="S84" s="201"/>
      <c r="T84" s="201"/>
      <c r="U84" s="202"/>
    </row>
    <row r="85" spans="1:22" ht="66.75" customHeight="1" x14ac:dyDescent="0.25">
      <c r="A85" s="177"/>
      <c r="B85" s="178"/>
      <c r="C85" s="166"/>
      <c r="D85" s="167"/>
      <c r="E85" s="256"/>
      <c r="F85" s="257"/>
      <c r="G85" s="257"/>
      <c r="H85" s="258"/>
      <c r="I85" s="257"/>
      <c r="J85" s="257"/>
      <c r="K85" s="257"/>
      <c r="L85" s="257"/>
      <c r="M85" s="259"/>
      <c r="N85" s="258"/>
      <c r="O85" s="257"/>
      <c r="P85" s="257"/>
      <c r="Q85" s="257"/>
      <c r="R85" s="179"/>
      <c r="S85" s="179"/>
      <c r="T85" s="179"/>
      <c r="U85" s="179"/>
    </row>
    <row r="86" spans="1:22" ht="21" x14ac:dyDescent="0.35">
      <c r="B86" s="112"/>
      <c r="D86" s="60"/>
      <c r="E86" s="475" t="s">
        <v>50</v>
      </c>
      <c r="F86" s="475"/>
      <c r="G86" s="475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61"/>
      <c r="S86" s="456" t="s">
        <v>434</v>
      </c>
      <c r="T86" s="456"/>
      <c r="U86" s="456"/>
    </row>
    <row r="87" spans="1:22" ht="17.25" customHeight="1" x14ac:dyDescent="0.35">
      <c r="C87" s="44"/>
      <c r="D87" s="60"/>
      <c r="E87" s="62"/>
      <c r="F87" s="62"/>
      <c r="G87" s="62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61"/>
      <c r="S87" s="457" t="s">
        <v>48</v>
      </c>
      <c r="T87" s="457"/>
      <c r="U87" s="457"/>
    </row>
    <row r="88" spans="1:22" ht="42" customHeight="1" x14ac:dyDescent="0.35">
      <c r="A88" s="44"/>
      <c r="C88" s="44"/>
      <c r="D88" s="60"/>
      <c r="E88" s="401" t="s">
        <v>49</v>
      </c>
      <c r="F88" s="401"/>
      <c r="G88" s="401"/>
      <c r="H88" s="402"/>
      <c r="I88" s="402"/>
      <c r="J88" s="402"/>
      <c r="K88" s="402"/>
      <c r="L88" s="402"/>
      <c r="M88" s="402"/>
      <c r="N88" s="402"/>
      <c r="O88" s="402"/>
      <c r="P88" s="402"/>
      <c r="Q88" s="402"/>
      <c r="R88" s="63"/>
      <c r="S88" s="456" t="s">
        <v>454</v>
      </c>
      <c r="T88" s="456"/>
      <c r="U88" s="456"/>
    </row>
    <row r="89" spans="1:22" ht="14.25" customHeight="1" x14ac:dyDescent="0.25">
      <c r="A89" s="44"/>
      <c r="B89" s="44"/>
      <c r="C89" s="44"/>
      <c r="D89" s="60"/>
      <c r="E89" s="60"/>
      <c r="F89" s="60"/>
      <c r="G89" s="60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63"/>
      <c r="S89" s="399" t="s">
        <v>48</v>
      </c>
      <c r="T89" s="399"/>
      <c r="U89" s="399"/>
    </row>
    <row r="90" spans="1:22" x14ac:dyDescent="0.25">
      <c r="A90" s="44"/>
      <c r="B90" s="44"/>
      <c r="C90" s="44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</row>
    <row r="91" spans="1:22" x14ac:dyDescent="0.25">
      <c r="A91" s="44"/>
      <c r="B91" s="44"/>
      <c r="C91" s="44"/>
      <c r="D91" s="399"/>
      <c r="E91" s="399"/>
      <c r="F91" s="399"/>
      <c r="G91" s="399"/>
      <c r="H91" s="400"/>
      <c r="I91" s="400"/>
      <c r="J91" s="400"/>
      <c r="K91" s="400"/>
      <c r="L91" s="400"/>
      <c r="M91" s="400"/>
      <c r="N91" s="400"/>
      <c r="O91" s="400"/>
      <c r="P91" s="400"/>
      <c r="Q91" s="400"/>
      <c r="R91" s="60"/>
      <c r="S91" s="60"/>
      <c r="T91" s="60"/>
      <c r="U91" s="60"/>
    </row>
    <row r="92" spans="1:22" x14ac:dyDescent="0.25">
      <c r="A92" s="44"/>
      <c r="B92" s="44"/>
      <c r="C92" s="44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60"/>
      <c r="S92" s="60"/>
      <c r="T92" s="60"/>
      <c r="U92" s="60"/>
    </row>
    <row r="93" spans="1:22" x14ac:dyDescent="0.25">
      <c r="A93" s="44"/>
      <c r="B93" s="44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60"/>
      <c r="S93" s="60"/>
      <c r="T93" s="60"/>
      <c r="U93" s="60"/>
    </row>
    <row r="94" spans="1:22" x14ac:dyDescent="0.25">
      <c r="B94" s="44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</row>
    <row r="95" spans="1:22" x14ac:dyDescent="0.25"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</row>
    <row r="96" spans="1:22" x14ac:dyDescent="0.25">
      <c r="C96" s="44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:22" x14ac:dyDescent="0.25">
      <c r="A97" s="44"/>
      <c r="C97" s="4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</row>
    <row r="98" spans="1:22" x14ac:dyDescent="0.25">
      <c r="A98" s="44"/>
      <c r="B98" s="44"/>
      <c r="C98" s="4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1"/>
    </row>
    <row r="99" spans="1:22" x14ac:dyDescent="0.25">
      <c r="A99" s="45" t="s">
        <v>51</v>
      </c>
      <c r="B99" s="113"/>
      <c r="C99" s="114"/>
      <c r="D99" s="115">
        <f>D25-D41</f>
        <v>3.0199959874153137E-3</v>
      </c>
      <c r="E99" s="115">
        <f t="shared" ref="E99:O99" si="26">E25-E41</f>
        <v>3.0199959874153137E-3</v>
      </c>
      <c r="F99" s="115">
        <f t="shared" si="26"/>
        <v>-3.2000001519918442E-3</v>
      </c>
      <c r="G99" s="115">
        <f t="shared" si="26"/>
        <v>-3.7800036370754242E-3</v>
      </c>
      <c r="H99" s="115">
        <f t="shared" si="26"/>
        <v>0</v>
      </c>
      <c r="I99" s="115">
        <f t="shared" si="26"/>
        <v>0</v>
      </c>
      <c r="J99" s="115">
        <f t="shared" si="26"/>
        <v>0</v>
      </c>
      <c r="K99" s="115">
        <f t="shared" si="26"/>
        <v>0</v>
      </c>
      <c r="L99" s="115">
        <f t="shared" si="26"/>
        <v>0</v>
      </c>
      <c r="M99" s="132" t="s">
        <v>6</v>
      </c>
      <c r="N99" s="115">
        <f t="shared" si="26"/>
        <v>0</v>
      </c>
      <c r="O99" s="115">
        <f t="shared" si="26"/>
        <v>0</v>
      </c>
      <c r="P99" s="115">
        <f t="shared" ref="P99:U99" si="27">P25-P41</f>
        <v>0</v>
      </c>
      <c r="Q99" s="115">
        <f t="shared" si="27"/>
        <v>0</v>
      </c>
      <c r="R99" s="115">
        <f t="shared" si="27"/>
        <v>0</v>
      </c>
      <c r="S99" s="115">
        <f t="shared" si="27"/>
        <v>0</v>
      </c>
      <c r="T99" s="115">
        <f t="shared" si="27"/>
        <v>0</v>
      </c>
      <c r="U99" s="115">
        <f t="shared" si="27"/>
        <v>0</v>
      </c>
    </row>
    <row r="100" spans="1:22" x14ac:dyDescent="0.25">
      <c r="A100" t="s">
        <v>246</v>
      </c>
      <c r="B100" s="45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2" x14ac:dyDescent="0.25">
      <c r="A101" t="s">
        <v>255</v>
      </c>
      <c r="C101" s="44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2" x14ac:dyDescent="0.25">
      <c r="A102" s="44"/>
      <c r="C102" s="44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2" x14ac:dyDescent="0.25">
      <c r="A103" s="44"/>
      <c r="B103" s="44"/>
      <c r="C103" s="44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2" x14ac:dyDescent="0.25">
      <c r="A104" s="44"/>
      <c r="B104" s="44"/>
      <c r="C104" s="44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2" x14ac:dyDescent="0.25">
      <c r="A105" s="44"/>
      <c r="B105" s="44"/>
      <c r="C105" s="44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2" x14ac:dyDescent="0.25">
      <c r="A106" s="44"/>
      <c r="B106" s="44"/>
      <c r="C106" s="44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2" x14ac:dyDescent="0.25">
      <c r="A107" s="44"/>
      <c r="B107" s="44"/>
      <c r="C107" s="44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2" x14ac:dyDescent="0.25">
      <c r="A108" s="44"/>
      <c r="B108" s="44"/>
      <c r="C108" s="44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2" x14ac:dyDescent="0.25">
      <c r="A109" s="44"/>
      <c r="B109" s="44"/>
      <c r="C109" s="44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2" x14ac:dyDescent="0.25">
      <c r="A110" s="44"/>
      <c r="B110" s="44"/>
      <c r="C110" s="44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2" x14ac:dyDescent="0.25">
      <c r="A111" s="44"/>
      <c r="B111" s="44"/>
      <c r="C111" s="44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2" x14ac:dyDescent="0.25">
      <c r="A112" s="44"/>
      <c r="B112" s="44"/>
      <c r="C112" s="44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x14ac:dyDescent="0.25">
      <c r="A113" s="44"/>
      <c r="B113" s="44"/>
      <c r="C113" s="44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x14ac:dyDescent="0.25">
      <c r="A114" s="44"/>
      <c r="B114" s="44"/>
      <c r="C114" s="44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:21" x14ac:dyDescent="0.25">
      <c r="A115" s="44"/>
      <c r="B115" s="44"/>
      <c r="C115" s="44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1:21" x14ac:dyDescent="0.25">
      <c r="A116" s="44"/>
      <c r="B116" s="44"/>
      <c r="C116" s="44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:21" x14ac:dyDescent="0.25">
      <c r="A117" s="44"/>
      <c r="B117" s="44"/>
      <c r="C117" s="44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1:21" x14ac:dyDescent="0.25">
      <c r="A118" s="44"/>
      <c r="B118" s="44"/>
      <c r="C118" s="44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1:21" x14ac:dyDescent="0.25">
      <c r="A119" s="44"/>
      <c r="B119" s="44"/>
      <c r="C119" s="44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1:21" x14ac:dyDescent="0.25">
      <c r="A120" s="44"/>
      <c r="B120" s="44"/>
      <c r="C120" s="44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1:21" x14ac:dyDescent="0.25">
      <c r="A121" s="44"/>
      <c r="B121" s="44"/>
      <c r="C121" s="44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1:21" x14ac:dyDescent="0.25">
      <c r="A122" s="44"/>
      <c r="B122" s="44"/>
      <c r="C122" s="44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1:21" x14ac:dyDescent="0.25">
      <c r="A123" s="44"/>
      <c r="B123" s="44"/>
      <c r="C123" s="44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1:21" x14ac:dyDescent="0.25">
      <c r="A124" s="44"/>
      <c r="B124" s="44"/>
      <c r="C124" s="44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1:21" x14ac:dyDescent="0.25">
      <c r="A125" s="44"/>
      <c r="B125" s="44"/>
      <c r="C125" s="44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x14ac:dyDescent="0.25">
      <c r="A126" s="44"/>
      <c r="B126" s="44"/>
      <c r="C126" s="44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1:21" x14ac:dyDescent="0.25">
      <c r="A127" s="44"/>
      <c r="B127" s="44"/>
      <c r="C127" s="44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1:21" x14ac:dyDescent="0.25">
      <c r="A128" s="44"/>
      <c r="B128" s="44"/>
      <c r="C128" s="44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1:21" x14ac:dyDescent="0.25">
      <c r="A129" s="44"/>
      <c r="B129" s="44"/>
      <c r="C129" s="44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1:21" x14ac:dyDescent="0.25">
      <c r="A130" s="44"/>
      <c r="B130" s="44"/>
      <c r="C130" s="44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1:21" x14ac:dyDescent="0.25">
      <c r="A131" s="44"/>
      <c r="B131" s="44"/>
      <c r="C131" s="44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1:21" x14ac:dyDescent="0.25">
      <c r="A132" s="44"/>
      <c r="B132" s="44"/>
      <c r="C132" s="44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1:21" x14ac:dyDescent="0.25">
      <c r="A133" s="44"/>
      <c r="B133" s="44"/>
      <c r="C133" s="44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1:21" x14ac:dyDescent="0.25">
      <c r="A134" s="44"/>
      <c r="B134" s="44"/>
      <c r="C134" s="4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1:21" x14ac:dyDescent="0.25">
      <c r="A135" s="44"/>
      <c r="B135" s="44"/>
      <c r="C135" s="44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1:21" x14ac:dyDescent="0.25">
      <c r="A136" s="44"/>
      <c r="B136" s="44"/>
      <c r="C136" s="4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1:21" x14ac:dyDescent="0.25">
      <c r="A137" s="44"/>
      <c r="B137" s="44"/>
      <c r="C137" s="44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x14ac:dyDescent="0.25">
      <c r="A138" s="44"/>
      <c r="B138" s="44"/>
      <c r="C138" s="44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1:21" x14ac:dyDescent="0.25">
      <c r="A139" s="44"/>
      <c r="B139" s="44"/>
      <c r="C139" s="44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1:21" x14ac:dyDescent="0.25">
      <c r="A140" s="44"/>
      <c r="B140" s="44"/>
      <c r="C140" s="44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1:21" x14ac:dyDescent="0.25">
      <c r="A141" s="44"/>
      <c r="B141" s="44"/>
      <c r="C141" s="44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1:21" x14ac:dyDescent="0.25">
      <c r="A142" s="44"/>
      <c r="B142" s="44"/>
      <c r="C142" s="44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1:21" x14ac:dyDescent="0.25">
      <c r="A143" s="44"/>
      <c r="B143" s="44"/>
      <c r="C143" s="44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1:21" x14ac:dyDescent="0.25">
      <c r="A144" s="44"/>
      <c r="B144" s="44"/>
      <c r="C144" s="44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1:21" x14ac:dyDescent="0.25">
      <c r="A145" s="44"/>
      <c r="B145" s="44"/>
      <c r="C145" s="44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1:21" x14ac:dyDescent="0.25">
      <c r="A146" s="44"/>
      <c r="B146" s="44"/>
      <c r="C146" s="44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1:21" x14ac:dyDescent="0.25">
      <c r="A147" s="44"/>
      <c r="B147" s="44"/>
      <c r="C147" s="44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1:21" x14ac:dyDescent="0.25">
      <c r="A148" s="44"/>
      <c r="B148" s="44"/>
      <c r="C148" s="44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1:21" x14ac:dyDescent="0.25">
      <c r="A149" s="44"/>
      <c r="B149" s="44"/>
      <c r="C149" s="44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1:21" x14ac:dyDescent="0.25">
      <c r="A150" s="44"/>
      <c r="B150" s="44"/>
      <c r="C150" s="44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1:21" x14ac:dyDescent="0.25">
      <c r="A151" s="44"/>
      <c r="B151" s="44"/>
      <c r="C151" s="44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x14ac:dyDescent="0.25">
      <c r="A152" s="44"/>
      <c r="B152" s="44"/>
      <c r="C152" s="44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1:21" x14ac:dyDescent="0.25">
      <c r="A153" s="44"/>
      <c r="B153" s="44"/>
      <c r="C153" s="44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1:21" x14ac:dyDescent="0.25">
      <c r="A154" s="44"/>
      <c r="B154" s="44"/>
      <c r="C154" s="44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  <row r="155" spans="1:21" x14ac:dyDescent="0.25">
      <c r="A155" s="44"/>
      <c r="B155" s="44"/>
      <c r="C155" s="44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</row>
    <row r="156" spans="1:21" x14ac:dyDescent="0.25">
      <c r="A156" s="44"/>
      <c r="B156" s="44"/>
      <c r="C156" s="44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</row>
    <row r="157" spans="1:21" x14ac:dyDescent="0.25">
      <c r="A157" s="44"/>
      <c r="B157" s="44"/>
      <c r="C157" s="44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1:21" x14ac:dyDescent="0.25">
      <c r="A158" s="44"/>
      <c r="B158" s="44"/>
      <c r="C158" s="44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1:21" x14ac:dyDescent="0.25">
      <c r="A159" s="44"/>
      <c r="B159" s="44"/>
      <c r="C159" s="44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</row>
    <row r="160" spans="1:21" x14ac:dyDescent="0.25">
      <c r="A160" s="44"/>
      <c r="B160" s="44"/>
      <c r="C160" s="44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1:21" x14ac:dyDescent="0.25">
      <c r="A161" s="44"/>
      <c r="B161" s="44"/>
      <c r="C161" s="44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</row>
    <row r="162" spans="1:21" x14ac:dyDescent="0.25">
      <c r="A162" s="44"/>
      <c r="B162" s="44"/>
      <c r="C162" s="44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1:21" x14ac:dyDescent="0.25">
      <c r="A163" s="44"/>
      <c r="B163" s="44"/>
      <c r="C163" s="44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</row>
    <row r="164" spans="1:21" x14ac:dyDescent="0.25">
      <c r="A164" s="44"/>
      <c r="B164" s="44"/>
      <c r="C164" s="44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</row>
    <row r="165" spans="1:21" x14ac:dyDescent="0.25">
      <c r="A165" s="44"/>
      <c r="B165" s="44"/>
      <c r="C165" s="44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 x14ac:dyDescent="0.25">
      <c r="A166" s="44"/>
      <c r="B166" s="44"/>
      <c r="C166" s="44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</row>
    <row r="167" spans="1:21" x14ac:dyDescent="0.25">
      <c r="A167" s="44"/>
      <c r="B167" s="44"/>
      <c r="C167" s="44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</row>
    <row r="168" spans="1:21" x14ac:dyDescent="0.25">
      <c r="A168" s="44"/>
      <c r="B168" s="44"/>
      <c r="C168" s="44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</row>
    <row r="169" spans="1:21" x14ac:dyDescent="0.25">
      <c r="A169" s="44"/>
      <c r="B169" s="44"/>
      <c r="C169" s="44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</row>
    <row r="170" spans="1:21" x14ac:dyDescent="0.25">
      <c r="A170" s="44"/>
      <c r="B170" s="44"/>
      <c r="C170" s="44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</row>
    <row r="171" spans="1:21" x14ac:dyDescent="0.25">
      <c r="A171" s="44"/>
      <c r="B171" s="44"/>
      <c r="C171" s="44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</row>
    <row r="172" spans="1:21" x14ac:dyDescent="0.25">
      <c r="A172" s="44"/>
      <c r="B172" s="44"/>
      <c r="C172" s="44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</row>
    <row r="173" spans="1:21" x14ac:dyDescent="0.25">
      <c r="A173" s="44"/>
      <c r="B173" s="44"/>
      <c r="C173" s="44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</row>
    <row r="174" spans="1:21" x14ac:dyDescent="0.25">
      <c r="A174" s="44"/>
      <c r="B174" s="44"/>
      <c r="C174" s="44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</row>
    <row r="175" spans="1:21" x14ac:dyDescent="0.25">
      <c r="A175" s="44"/>
      <c r="B175" s="44"/>
      <c r="C175" s="44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</row>
    <row r="176" spans="1:21" x14ac:dyDescent="0.25">
      <c r="A176" s="44"/>
      <c r="B176" s="44"/>
      <c r="C176" s="44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</row>
    <row r="177" spans="1:21" x14ac:dyDescent="0.25">
      <c r="A177" s="44"/>
      <c r="B177" s="44"/>
      <c r="C177" s="4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</row>
    <row r="178" spans="1:21" x14ac:dyDescent="0.25">
      <c r="A178" s="44"/>
      <c r="B178" s="44"/>
      <c r="C178" s="44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</row>
    <row r="179" spans="1:21" x14ac:dyDescent="0.25">
      <c r="A179" s="44"/>
      <c r="B179" s="44"/>
      <c r="C179" s="4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</row>
    <row r="180" spans="1:21" x14ac:dyDescent="0.25">
      <c r="A180" s="44"/>
      <c r="B180" s="44"/>
      <c r="C180" s="44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</row>
    <row r="181" spans="1:21" x14ac:dyDescent="0.25">
      <c r="A181" s="44"/>
      <c r="B181" s="44"/>
      <c r="C181" s="44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</row>
    <row r="182" spans="1:21" x14ac:dyDescent="0.25">
      <c r="A182" s="44"/>
      <c r="B182" s="44"/>
      <c r="C182" s="44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</row>
    <row r="183" spans="1:21" x14ac:dyDescent="0.25">
      <c r="A183" s="44"/>
      <c r="B183" s="44"/>
      <c r="C183" s="44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</row>
    <row r="184" spans="1:21" x14ac:dyDescent="0.25">
      <c r="A184" s="44"/>
      <c r="B184" s="44"/>
      <c r="C184" s="44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</row>
    <row r="185" spans="1:21" x14ac:dyDescent="0.25">
      <c r="A185" s="44"/>
      <c r="B185" s="44"/>
      <c r="C185" s="44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</row>
    <row r="186" spans="1:21" x14ac:dyDescent="0.25">
      <c r="A186" s="44"/>
      <c r="B186" s="44"/>
      <c r="C186" s="44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</row>
    <row r="187" spans="1:21" x14ac:dyDescent="0.25">
      <c r="A187" s="44"/>
      <c r="B187" s="44"/>
      <c r="C187" s="44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</row>
    <row r="188" spans="1:21" x14ac:dyDescent="0.25">
      <c r="A188" s="44"/>
      <c r="B188" s="44"/>
      <c r="C188" s="44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</row>
    <row r="189" spans="1:21" x14ac:dyDescent="0.25">
      <c r="A189" s="44"/>
      <c r="B189" s="44"/>
      <c r="C189" s="44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</row>
    <row r="190" spans="1:21" x14ac:dyDescent="0.25">
      <c r="A190" s="44"/>
      <c r="B190" s="44"/>
      <c r="C190" s="44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</row>
    <row r="191" spans="1:21" x14ac:dyDescent="0.25">
      <c r="A191" s="44"/>
      <c r="B191" s="44"/>
      <c r="C191" s="44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</row>
    <row r="192" spans="1:21" x14ac:dyDescent="0.25">
      <c r="A192" s="44"/>
      <c r="B192" s="44"/>
      <c r="C192" s="44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</row>
    <row r="193" spans="1:21" x14ac:dyDescent="0.25">
      <c r="A193" s="44"/>
      <c r="B193" s="44"/>
      <c r="C193" s="44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</row>
    <row r="194" spans="1:21" x14ac:dyDescent="0.25">
      <c r="A194" s="44"/>
      <c r="B194" s="44"/>
      <c r="C194" s="44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</row>
    <row r="195" spans="1:21" x14ac:dyDescent="0.25">
      <c r="A195" s="44"/>
      <c r="B195" s="44"/>
      <c r="C195" s="44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</row>
    <row r="196" spans="1:21" x14ac:dyDescent="0.25">
      <c r="A196" s="44"/>
      <c r="B196" s="44"/>
      <c r="C196" s="44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</row>
    <row r="197" spans="1:21" x14ac:dyDescent="0.25">
      <c r="A197" s="44"/>
      <c r="B197" s="44"/>
      <c r="C197" s="44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</row>
    <row r="198" spans="1:21" x14ac:dyDescent="0.25">
      <c r="A198" s="44"/>
      <c r="B198" s="44"/>
      <c r="C198" s="44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</row>
    <row r="199" spans="1:21" x14ac:dyDescent="0.25">
      <c r="A199" s="44"/>
      <c r="B199" s="44"/>
      <c r="C199" s="44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x14ac:dyDescent="0.25">
      <c r="A200" s="44"/>
      <c r="B200" s="44"/>
      <c r="C200" s="44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</row>
    <row r="201" spans="1:21" x14ac:dyDescent="0.25">
      <c r="A201" s="44"/>
      <c r="B201" s="44"/>
      <c r="C201" s="44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</row>
    <row r="202" spans="1:21" x14ac:dyDescent="0.25">
      <c r="A202" s="44"/>
      <c r="B202" s="44"/>
      <c r="C202" s="44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</row>
    <row r="203" spans="1:21" x14ac:dyDescent="0.25">
      <c r="A203" s="44"/>
      <c r="B203" s="44"/>
      <c r="C203" s="44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</row>
    <row r="204" spans="1:21" x14ac:dyDescent="0.25">
      <c r="A204" s="44"/>
      <c r="B204" s="44"/>
      <c r="C204" s="44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</row>
    <row r="205" spans="1:21" x14ac:dyDescent="0.25">
      <c r="A205" s="44"/>
      <c r="B205" s="44"/>
      <c r="C205" s="44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</row>
    <row r="206" spans="1:21" x14ac:dyDescent="0.25">
      <c r="A206" s="44"/>
      <c r="B206" s="44"/>
      <c r="C206" s="44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</row>
    <row r="207" spans="1:21" x14ac:dyDescent="0.25">
      <c r="A207" s="44"/>
      <c r="B207" s="44"/>
      <c r="C207" s="44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</row>
    <row r="208" spans="1:21" x14ac:dyDescent="0.25">
      <c r="A208" s="44"/>
      <c r="B208" s="44"/>
      <c r="C208" s="44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</row>
    <row r="209" spans="1:21" x14ac:dyDescent="0.25">
      <c r="A209" s="44"/>
      <c r="B209" s="44"/>
      <c r="C209" s="44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</row>
    <row r="210" spans="1:21" x14ac:dyDescent="0.25">
      <c r="A210" s="44"/>
      <c r="B210" s="44"/>
      <c r="C210" s="44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</row>
    <row r="211" spans="1:21" x14ac:dyDescent="0.25">
      <c r="A211" s="44"/>
      <c r="B211" s="44"/>
      <c r="C211" s="44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</row>
    <row r="212" spans="1:21" x14ac:dyDescent="0.25">
      <c r="A212" s="44"/>
      <c r="B212" s="44"/>
      <c r="C212" s="44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</row>
    <row r="213" spans="1:21" x14ac:dyDescent="0.25">
      <c r="A213" s="44"/>
      <c r="B213" s="44"/>
      <c r="C213" s="44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</row>
    <row r="214" spans="1:21" x14ac:dyDescent="0.25">
      <c r="A214" s="44"/>
      <c r="B214" s="44"/>
      <c r="C214" s="44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</row>
    <row r="215" spans="1:21" x14ac:dyDescent="0.25">
      <c r="A215" s="44"/>
      <c r="B215" s="44"/>
      <c r="C215" s="44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</row>
    <row r="216" spans="1:21" x14ac:dyDescent="0.25">
      <c r="A216" s="44"/>
      <c r="B216" s="44"/>
      <c r="C216" s="44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</row>
    <row r="217" spans="1:21" x14ac:dyDescent="0.25">
      <c r="A217" s="44"/>
      <c r="B217" s="44"/>
      <c r="C217" s="44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</row>
    <row r="218" spans="1:21" x14ac:dyDescent="0.25">
      <c r="A218" s="44"/>
      <c r="B218" s="44"/>
      <c r="C218" s="44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</row>
    <row r="219" spans="1:21" x14ac:dyDescent="0.25">
      <c r="A219" s="44"/>
      <c r="B219" s="44"/>
      <c r="C219" s="44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</row>
    <row r="220" spans="1:21" x14ac:dyDescent="0.25">
      <c r="A220" s="44"/>
      <c r="B220" s="44"/>
      <c r="C220" s="4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</row>
    <row r="221" spans="1:21" x14ac:dyDescent="0.25">
      <c r="A221" s="44"/>
      <c r="B221" s="44"/>
      <c r="C221" s="44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</row>
    <row r="222" spans="1:21" x14ac:dyDescent="0.25">
      <c r="A222" s="44"/>
      <c r="B222" s="44"/>
      <c r="C222" s="4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</row>
    <row r="223" spans="1:21" x14ac:dyDescent="0.25">
      <c r="A223" s="44"/>
      <c r="B223" s="44"/>
      <c r="C223" s="44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</row>
    <row r="224" spans="1:21" x14ac:dyDescent="0.25">
      <c r="A224" s="44"/>
      <c r="B224" s="44"/>
      <c r="C224" s="44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</row>
    <row r="225" spans="1:21" x14ac:dyDescent="0.25">
      <c r="A225" s="44"/>
      <c r="B225" s="44"/>
      <c r="C225" s="44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</row>
    <row r="226" spans="1:21" x14ac:dyDescent="0.25">
      <c r="A226" s="44"/>
      <c r="B226" s="44"/>
      <c r="C226" s="44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</row>
    <row r="227" spans="1:21" x14ac:dyDescent="0.25">
      <c r="A227" s="44"/>
      <c r="B227" s="44"/>
      <c r="C227" s="44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</row>
    <row r="228" spans="1:21" x14ac:dyDescent="0.25">
      <c r="A228" s="44"/>
      <c r="B228" s="44"/>
      <c r="C228" s="44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</row>
    <row r="229" spans="1:21" x14ac:dyDescent="0.25">
      <c r="A229" s="44"/>
      <c r="B229" s="44"/>
      <c r="C229" s="44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</row>
    <row r="230" spans="1:21" x14ac:dyDescent="0.25">
      <c r="A230" s="44"/>
      <c r="B230" s="44"/>
      <c r="C230" s="44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</row>
    <row r="231" spans="1:21" x14ac:dyDescent="0.25">
      <c r="A231" s="44"/>
      <c r="B231" s="44"/>
      <c r="C231" s="44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</row>
    <row r="232" spans="1:21" x14ac:dyDescent="0.25">
      <c r="A232" s="44"/>
      <c r="B232" s="44"/>
      <c r="C232" s="44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</row>
    <row r="233" spans="1:21" x14ac:dyDescent="0.25">
      <c r="A233" s="44"/>
      <c r="B233" s="44"/>
      <c r="C233" s="44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</row>
    <row r="234" spans="1:21" x14ac:dyDescent="0.25">
      <c r="A234" s="44"/>
      <c r="B234" s="44"/>
      <c r="C234" s="44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</row>
    <row r="235" spans="1:21" x14ac:dyDescent="0.25">
      <c r="A235" s="44"/>
      <c r="B235" s="44"/>
      <c r="C235" s="44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</row>
    <row r="236" spans="1:21" x14ac:dyDescent="0.25">
      <c r="A236" s="44"/>
      <c r="B236" s="44"/>
      <c r="C236" s="44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</row>
    <row r="237" spans="1:21" x14ac:dyDescent="0.25">
      <c r="A237" s="44"/>
      <c r="B237" s="44"/>
      <c r="C237" s="44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</row>
    <row r="238" spans="1:21" x14ac:dyDescent="0.25">
      <c r="A238" s="44"/>
      <c r="B238" s="44"/>
      <c r="C238" s="44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</row>
    <row r="239" spans="1:21" x14ac:dyDescent="0.25">
      <c r="A239" s="44"/>
      <c r="B239" s="44"/>
      <c r="C239" s="44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</row>
    <row r="240" spans="1:21" x14ac:dyDescent="0.25">
      <c r="A240" s="44"/>
      <c r="B240" s="44"/>
      <c r="C240" s="44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</row>
    <row r="241" spans="1:21" x14ac:dyDescent="0.25">
      <c r="A241" s="44"/>
      <c r="B241" s="44"/>
      <c r="C241" s="44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</row>
    <row r="242" spans="1:21" x14ac:dyDescent="0.25">
      <c r="A242" s="44"/>
      <c r="B242" s="44"/>
      <c r="C242" s="44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</row>
    <row r="243" spans="1:21" x14ac:dyDescent="0.25">
      <c r="A243" s="44"/>
      <c r="B243" s="44"/>
      <c r="C243" s="44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</row>
    <row r="244" spans="1:21" x14ac:dyDescent="0.25">
      <c r="A244" s="44"/>
      <c r="B244" s="44"/>
      <c r="C244" s="44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</row>
    <row r="245" spans="1:21" x14ac:dyDescent="0.25">
      <c r="A245" s="44"/>
      <c r="B245" s="44"/>
      <c r="C245" s="44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</row>
    <row r="246" spans="1:21" x14ac:dyDescent="0.25">
      <c r="A246" s="44"/>
      <c r="B246" s="44"/>
      <c r="C246" s="44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</row>
    <row r="247" spans="1:21" x14ac:dyDescent="0.25">
      <c r="A247" s="44"/>
      <c r="B247" s="44"/>
      <c r="C247" s="44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</row>
    <row r="248" spans="1:21" x14ac:dyDescent="0.25">
      <c r="A248" s="44"/>
      <c r="B248" s="44"/>
      <c r="C248" s="44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</row>
    <row r="249" spans="1:21" x14ac:dyDescent="0.25">
      <c r="A249" s="44"/>
      <c r="B249" s="44"/>
      <c r="C249" s="44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</row>
    <row r="250" spans="1:21" x14ac:dyDescent="0.25">
      <c r="A250" s="44"/>
      <c r="B250" s="44"/>
      <c r="C250" s="44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</row>
    <row r="251" spans="1:21" x14ac:dyDescent="0.25">
      <c r="A251" s="44"/>
      <c r="B251" s="44"/>
      <c r="C251" s="44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</row>
    <row r="252" spans="1:21" x14ac:dyDescent="0.25">
      <c r="A252" s="44"/>
      <c r="B252" s="44"/>
      <c r="C252" s="44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</row>
    <row r="253" spans="1:21" x14ac:dyDescent="0.25">
      <c r="A253" s="44"/>
      <c r="B253" s="44"/>
      <c r="C253" s="44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</row>
    <row r="254" spans="1:21" x14ac:dyDescent="0.25">
      <c r="A254" s="44"/>
      <c r="B254" s="44"/>
      <c r="C254" s="44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</row>
    <row r="255" spans="1:21" x14ac:dyDescent="0.25">
      <c r="A255" s="44"/>
      <c r="B255" s="44"/>
      <c r="C255" s="44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</row>
    <row r="256" spans="1:21" x14ac:dyDescent="0.25">
      <c r="A256" s="44"/>
      <c r="B256" s="44"/>
      <c r="C256" s="44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</row>
    <row r="257" spans="1:21" x14ac:dyDescent="0.25">
      <c r="A257" s="44"/>
      <c r="B257" s="44"/>
      <c r="C257" s="44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</row>
    <row r="258" spans="1:21" x14ac:dyDescent="0.25">
      <c r="A258" s="44"/>
      <c r="B258" s="44"/>
      <c r="C258" s="44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</row>
    <row r="259" spans="1:21" x14ac:dyDescent="0.25">
      <c r="A259" s="44"/>
      <c r="B259" s="44"/>
      <c r="C259" s="44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</row>
    <row r="260" spans="1:21" x14ac:dyDescent="0.25">
      <c r="A260" s="44"/>
      <c r="B260" s="44"/>
      <c r="C260" s="44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</row>
    <row r="261" spans="1:21" x14ac:dyDescent="0.25">
      <c r="A261" s="44"/>
      <c r="B261" s="44"/>
      <c r="C261" s="44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</row>
    <row r="262" spans="1:21" x14ac:dyDescent="0.25">
      <c r="A262" s="44"/>
      <c r="B262" s="44"/>
      <c r="C262" s="44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</row>
    <row r="263" spans="1:21" x14ac:dyDescent="0.25">
      <c r="A263" s="44"/>
      <c r="B263" s="44"/>
      <c r="C263" s="4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</row>
    <row r="264" spans="1:21" x14ac:dyDescent="0.25">
      <c r="A264" s="44"/>
      <c r="B264" s="44"/>
      <c r="C264" s="44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</row>
    <row r="265" spans="1:21" x14ac:dyDescent="0.25">
      <c r="A265" s="44"/>
      <c r="B265" s="44"/>
      <c r="C265" s="4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</row>
    <row r="266" spans="1:21" x14ac:dyDescent="0.25">
      <c r="A266" s="44"/>
      <c r="B266" s="44"/>
      <c r="C266" s="44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</row>
    <row r="267" spans="1:21" x14ac:dyDescent="0.25">
      <c r="A267" s="44"/>
      <c r="B267" s="44"/>
      <c r="C267" s="44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</row>
    <row r="268" spans="1:21" x14ac:dyDescent="0.25">
      <c r="A268" s="44"/>
      <c r="B268" s="44"/>
      <c r="C268" s="44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</row>
    <row r="269" spans="1:21" x14ac:dyDescent="0.25">
      <c r="A269" s="44"/>
      <c r="B269" s="44"/>
      <c r="C269" s="44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</row>
    <row r="270" spans="1:21" x14ac:dyDescent="0.25">
      <c r="A270" s="44"/>
      <c r="B270" s="44"/>
      <c r="C270" s="44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</row>
    <row r="271" spans="1:21" x14ac:dyDescent="0.25">
      <c r="A271" s="44"/>
      <c r="B271" s="44"/>
      <c r="C271" s="44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</row>
    <row r="272" spans="1:21" x14ac:dyDescent="0.25">
      <c r="A272" s="44"/>
      <c r="B272" s="44"/>
      <c r="C272" s="44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</row>
    <row r="273" spans="1:21" x14ac:dyDescent="0.25">
      <c r="A273" s="44"/>
      <c r="B273" s="44"/>
      <c r="C273" s="44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</row>
    <row r="274" spans="1:21" x14ac:dyDescent="0.25">
      <c r="A274" s="44"/>
      <c r="B274" s="44"/>
      <c r="C274" s="44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</row>
    <row r="275" spans="1:21" x14ac:dyDescent="0.25">
      <c r="A275" s="44"/>
      <c r="B275" s="44"/>
      <c r="C275" s="44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</row>
    <row r="276" spans="1:21" x14ac:dyDescent="0.25">
      <c r="A276" s="44"/>
      <c r="B276" s="44"/>
      <c r="C276" s="44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</row>
    <row r="277" spans="1:21" x14ac:dyDescent="0.25">
      <c r="A277" s="44"/>
      <c r="B277" s="44"/>
      <c r="C277" s="44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</row>
    <row r="278" spans="1:21" x14ac:dyDescent="0.25">
      <c r="A278" s="44"/>
      <c r="B278" s="44"/>
      <c r="C278" s="44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</row>
    <row r="279" spans="1:21" x14ac:dyDescent="0.25">
      <c r="A279" s="44"/>
      <c r="B279" s="44"/>
      <c r="C279" s="44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</row>
    <row r="280" spans="1:21" x14ac:dyDescent="0.25">
      <c r="A280" s="44"/>
      <c r="B280" s="44"/>
      <c r="C280" s="44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</row>
    <row r="281" spans="1:21" x14ac:dyDescent="0.25">
      <c r="A281" s="44"/>
      <c r="B281" s="44"/>
      <c r="C281" s="44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</row>
    <row r="282" spans="1:21" x14ac:dyDescent="0.25">
      <c r="A282" s="44"/>
      <c r="B282" s="44"/>
      <c r="C282" s="44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</row>
    <row r="283" spans="1:21" x14ac:dyDescent="0.25">
      <c r="A283" s="44"/>
      <c r="B283" s="44"/>
      <c r="C283" s="44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</row>
    <row r="284" spans="1:21" x14ac:dyDescent="0.25">
      <c r="A284" s="44"/>
      <c r="B284" s="44"/>
      <c r="C284" s="44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</row>
    <row r="285" spans="1:21" x14ac:dyDescent="0.25">
      <c r="A285" s="44"/>
      <c r="B285" s="44"/>
      <c r="C285" s="44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</row>
    <row r="286" spans="1:21" x14ac:dyDescent="0.25">
      <c r="A286" s="44"/>
      <c r="B286" s="44"/>
      <c r="C286" s="44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</row>
    <row r="287" spans="1:21" x14ac:dyDescent="0.25">
      <c r="A287" s="44"/>
      <c r="B287" s="44"/>
      <c r="C287" s="44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</row>
    <row r="288" spans="1:21" x14ac:dyDescent="0.25">
      <c r="A288" s="44"/>
      <c r="B288" s="44"/>
      <c r="C288" s="44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</row>
    <row r="289" spans="1:21" x14ac:dyDescent="0.25">
      <c r="A289" s="44"/>
      <c r="B289" s="44"/>
      <c r="C289" s="44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</row>
    <row r="290" spans="1:21" x14ac:dyDescent="0.25">
      <c r="A290" s="44"/>
      <c r="B290" s="44"/>
      <c r="C290" s="44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</row>
    <row r="291" spans="1:21" x14ac:dyDescent="0.25">
      <c r="A291" s="44"/>
      <c r="B291" s="44"/>
      <c r="C291" s="44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</row>
    <row r="292" spans="1:21" x14ac:dyDescent="0.25">
      <c r="A292" s="44"/>
      <c r="B292" s="44"/>
      <c r="C292" s="44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</row>
    <row r="293" spans="1:21" x14ac:dyDescent="0.25">
      <c r="A293" s="44"/>
      <c r="B293" s="44"/>
      <c r="C293" s="44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</row>
    <row r="294" spans="1:21" x14ac:dyDescent="0.25">
      <c r="A294" s="44"/>
      <c r="B294" s="44"/>
      <c r="C294" s="44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</row>
    <row r="295" spans="1:21" x14ac:dyDescent="0.25">
      <c r="A295" s="44"/>
      <c r="B295" s="44"/>
      <c r="C295" s="44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</row>
    <row r="296" spans="1:21" x14ac:dyDescent="0.25">
      <c r="A296" s="44"/>
      <c r="B296" s="44"/>
      <c r="C296" s="44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</row>
    <row r="297" spans="1:21" x14ac:dyDescent="0.25">
      <c r="A297" s="44"/>
      <c r="B297" s="44"/>
      <c r="C297" s="44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</row>
    <row r="298" spans="1:21" x14ac:dyDescent="0.25">
      <c r="A298" s="44"/>
      <c r="B298" s="44"/>
      <c r="C298" s="44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</row>
    <row r="299" spans="1:21" x14ac:dyDescent="0.25">
      <c r="A299" s="44"/>
      <c r="B299" s="44"/>
      <c r="C299" s="44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</row>
    <row r="300" spans="1:21" x14ac:dyDescent="0.25">
      <c r="A300" s="44"/>
      <c r="B300" s="44"/>
      <c r="C300" s="44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</row>
    <row r="301" spans="1:21" x14ac:dyDescent="0.25">
      <c r="A301" s="44"/>
      <c r="B301" s="44"/>
      <c r="C301" s="44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</row>
    <row r="302" spans="1:21" x14ac:dyDescent="0.25">
      <c r="A302" s="44"/>
      <c r="B302" s="44"/>
      <c r="C302" s="44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</row>
    <row r="303" spans="1:21" x14ac:dyDescent="0.25">
      <c r="A303" s="44"/>
      <c r="B303" s="44"/>
      <c r="C303" s="44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</row>
    <row r="304" spans="1:21" x14ac:dyDescent="0.25">
      <c r="A304" s="44"/>
      <c r="B304" s="44"/>
      <c r="C304" s="44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</row>
    <row r="305" spans="1:21" x14ac:dyDescent="0.25">
      <c r="A305" s="44"/>
      <c r="B305" s="44"/>
      <c r="C305" s="44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</row>
    <row r="306" spans="1:21" x14ac:dyDescent="0.25">
      <c r="A306" s="44"/>
      <c r="B306" s="44"/>
      <c r="C306" s="4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</row>
    <row r="307" spans="1:21" x14ac:dyDescent="0.25">
      <c r="A307" s="44"/>
      <c r="B307" s="44"/>
      <c r="C307" s="44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</row>
    <row r="308" spans="1:21" x14ac:dyDescent="0.25">
      <c r="A308" s="44"/>
      <c r="B308" s="44"/>
      <c r="C308" s="4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</row>
    <row r="309" spans="1:21" x14ac:dyDescent="0.25">
      <c r="A309" s="44"/>
      <c r="B309" s="44"/>
      <c r="C309" s="44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</row>
    <row r="310" spans="1:21" x14ac:dyDescent="0.25">
      <c r="A310" s="44"/>
      <c r="B310" s="44"/>
      <c r="C310" s="44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</row>
    <row r="311" spans="1:21" x14ac:dyDescent="0.25">
      <c r="A311" s="44"/>
      <c r="B311" s="44"/>
      <c r="C311" s="44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</row>
    <row r="312" spans="1:21" x14ac:dyDescent="0.25">
      <c r="A312" s="44"/>
      <c r="B312" s="44"/>
      <c r="C312" s="44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</row>
    <row r="313" spans="1:21" x14ac:dyDescent="0.25">
      <c r="A313" s="44"/>
      <c r="B313" s="44"/>
      <c r="C313" s="44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</row>
    <row r="314" spans="1:21" x14ac:dyDescent="0.25">
      <c r="A314" s="44"/>
      <c r="B314" s="44"/>
      <c r="C314" s="44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</row>
    <row r="315" spans="1:21" x14ac:dyDescent="0.25">
      <c r="A315" s="44"/>
      <c r="B315" s="44"/>
      <c r="C315" s="44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</row>
    <row r="316" spans="1:21" x14ac:dyDescent="0.25">
      <c r="A316" s="44"/>
      <c r="B316" s="44"/>
      <c r="C316" s="44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</row>
    <row r="317" spans="1:21" x14ac:dyDescent="0.25">
      <c r="A317" s="44"/>
      <c r="B317" s="44"/>
      <c r="C317" s="44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</row>
    <row r="318" spans="1:21" x14ac:dyDescent="0.25">
      <c r="A318" s="44"/>
      <c r="B318" s="44"/>
      <c r="C318" s="44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</row>
    <row r="319" spans="1:21" x14ac:dyDescent="0.25">
      <c r="A319" s="44"/>
      <c r="B319" s="44"/>
      <c r="C319" s="44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</row>
    <row r="320" spans="1:21" x14ac:dyDescent="0.25">
      <c r="A320" s="44"/>
      <c r="B320" s="44"/>
      <c r="C320" s="44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</row>
    <row r="321" spans="1:21" x14ac:dyDescent="0.25">
      <c r="A321" s="44"/>
      <c r="B321" s="44"/>
      <c r="C321" s="44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</row>
    <row r="322" spans="1:21" x14ac:dyDescent="0.25">
      <c r="A322" s="44"/>
      <c r="B322" s="44"/>
      <c r="C322" s="44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</row>
    <row r="323" spans="1:21" x14ac:dyDescent="0.25">
      <c r="A323" s="44"/>
      <c r="B323" s="44"/>
      <c r="C323" s="44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</row>
    <row r="324" spans="1:21" x14ac:dyDescent="0.25">
      <c r="A324" s="44"/>
      <c r="B324" s="44"/>
      <c r="C324" s="44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</row>
    <row r="325" spans="1:21" x14ac:dyDescent="0.25">
      <c r="A325" s="44"/>
      <c r="B325" s="44"/>
      <c r="C325" s="44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</row>
    <row r="326" spans="1:21" x14ac:dyDescent="0.25">
      <c r="A326" s="44"/>
      <c r="B326" s="44"/>
      <c r="C326" s="44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</row>
    <row r="327" spans="1:21" x14ac:dyDescent="0.25">
      <c r="A327" s="44"/>
      <c r="B327" s="44"/>
      <c r="C327" s="44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</row>
    <row r="328" spans="1:21" x14ac:dyDescent="0.25">
      <c r="A328" s="44"/>
      <c r="B328" s="44"/>
      <c r="C328" s="44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</row>
    <row r="329" spans="1:21" x14ac:dyDescent="0.25">
      <c r="A329" s="44"/>
      <c r="B329" s="44"/>
      <c r="C329" s="44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</row>
    <row r="330" spans="1:21" x14ac:dyDescent="0.25">
      <c r="A330" s="44"/>
      <c r="B330" s="44"/>
      <c r="C330" s="44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</row>
    <row r="331" spans="1:21" x14ac:dyDescent="0.25">
      <c r="A331" s="44"/>
      <c r="B331" s="44"/>
      <c r="C331" s="44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</row>
    <row r="332" spans="1:21" x14ac:dyDescent="0.25">
      <c r="A332" s="44"/>
      <c r="B332" s="44"/>
      <c r="C332" s="44"/>
    </row>
    <row r="333" spans="1:21" x14ac:dyDescent="0.25">
      <c r="A333" s="44"/>
      <c r="B333" s="44"/>
      <c r="C333" s="44"/>
    </row>
    <row r="334" spans="1:21" x14ac:dyDescent="0.25">
      <c r="A334" s="44"/>
      <c r="B334" s="44"/>
    </row>
    <row r="335" spans="1:21" x14ac:dyDescent="0.25">
      <c r="B335" s="44"/>
    </row>
  </sheetData>
  <mergeCells count="59">
    <mergeCell ref="H89:Q89"/>
    <mergeCell ref="J7:J8"/>
    <mergeCell ref="D91:G91"/>
    <mergeCell ref="N38:N39"/>
    <mergeCell ref="O38:U38"/>
    <mergeCell ref="D35:D39"/>
    <mergeCell ref="D26:S26"/>
    <mergeCell ref="D32:G32"/>
    <mergeCell ref="D31:S31"/>
    <mergeCell ref="F6:G7"/>
    <mergeCell ref="H88:Q88"/>
    <mergeCell ref="S88:U88"/>
    <mergeCell ref="I38:I39"/>
    <mergeCell ref="A4:A8"/>
    <mergeCell ref="D4:D8"/>
    <mergeCell ref="B4:B8"/>
    <mergeCell ref="E86:G86"/>
    <mergeCell ref="I7:I8"/>
    <mergeCell ref="C4:C8"/>
    <mergeCell ref="I6:K6"/>
    <mergeCell ref="F37:G38"/>
    <mergeCell ref="D33:S33"/>
    <mergeCell ref="D27:S27"/>
    <mergeCell ref="K38:K39"/>
    <mergeCell ref="A35:A39"/>
    <mergeCell ref="H86:Q86"/>
    <mergeCell ref="J38:J39"/>
    <mergeCell ref="H37:H39"/>
    <mergeCell ref="L37:L39"/>
    <mergeCell ref="T1:U1"/>
    <mergeCell ref="D92:G92"/>
    <mergeCell ref="H92:Q92"/>
    <mergeCell ref="S86:U86"/>
    <mergeCell ref="H87:Q87"/>
    <mergeCell ref="S87:U87"/>
    <mergeCell ref="S89:U89"/>
    <mergeCell ref="N6:U6"/>
    <mergeCell ref="H91:Q91"/>
    <mergeCell ref="A3:U3"/>
    <mergeCell ref="A2:U2"/>
    <mergeCell ref="E4:U4"/>
    <mergeCell ref="E5:U5"/>
    <mergeCell ref="E6:E8"/>
    <mergeCell ref="H6:H8"/>
    <mergeCell ref="E88:G88"/>
    <mergeCell ref="B35:B39"/>
    <mergeCell ref="N37:U37"/>
    <mergeCell ref="N7:N8"/>
    <mergeCell ref="C35:C39"/>
    <mergeCell ref="E35:U35"/>
    <mergeCell ref="E36:U36"/>
    <mergeCell ref="E37:E39"/>
    <mergeCell ref="I37:K37"/>
    <mergeCell ref="D34:S34"/>
    <mergeCell ref="M37:M39"/>
    <mergeCell ref="M6:M8"/>
    <mergeCell ref="O7:U7"/>
    <mergeCell ref="L6:L8"/>
    <mergeCell ref="K7:K8"/>
  </mergeCells>
  <pageMargins left="0.27559055118110237" right="0.15748031496062992" top="0.19685039370078741" bottom="0.19685039370078741" header="0" footer="0"/>
  <pageSetup paperSize="9" scale="42" fitToHeight="0" orientation="landscape" r:id="rId1"/>
  <rowBreaks count="1" manualBreakCount="1">
    <brk id="3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13" zoomScale="57" zoomScaleNormal="57" workbookViewId="0">
      <selection activeCell="Y19" sqref="Y19"/>
    </sheetView>
  </sheetViews>
  <sheetFormatPr defaultRowHeight="15" x14ac:dyDescent="0.25"/>
  <cols>
    <col min="2" max="2" width="14.85546875" customWidth="1"/>
    <col min="3" max="3" width="15.42578125" customWidth="1"/>
    <col min="4" max="4" width="18.140625" customWidth="1"/>
    <col min="5" max="5" width="35.7109375" customWidth="1"/>
    <col min="7" max="7" width="13.85546875" customWidth="1"/>
    <col min="8" max="8" width="3.140625" customWidth="1"/>
  </cols>
  <sheetData>
    <row r="1" spans="1:21" ht="15.75" x14ac:dyDescent="0.25"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5"/>
      <c r="P1" s="5"/>
      <c r="Q1" s="318" t="s">
        <v>19</v>
      </c>
      <c r="R1" s="318"/>
      <c r="S1" s="318"/>
      <c r="T1" s="318"/>
      <c r="U1" s="318"/>
    </row>
    <row r="2" spans="1:21" x14ac:dyDescent="0.25"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6"/>
      <c r="P2" s="6"/>
      <c r="Q2" s="6"/>
    </row>
    <row r="3" spans="1:21" x14ac:dyDescent="0.25"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7"/>
      <c r="P3" s="7"/>
      <c r="Q3" s="7"/>
    </row>
    <row r="4" spans="1:21" s="31" customFormat="1" ht="23.25" x14ac:dyDescent="0.35">
      <c r="D4" s="9"/>
      <c r="E4" s="9"/>
      <c r="F4" s="9"/>
      <c r="G4" s="32"/>
      <c r="H4" s="32"/>
      <c r="J4" s="9"/>
      <c r="K4" s="9"/>
      <c r="L4" s="9"/>
      <c r="M4" s="9"/>
      <c r="N4" s="9"/>
      <c r="O4" s="321" t="s">
        <v>20</v>
      </c>
      <c r="P4" s="321"/>
      <c r="Q4" s="321"/>
      <c r="R4" s="321"/>
      <c r="S4" s="321"/>
      <c r="T4" s="321"/>
      <c r="U4" s="321"/>
    </row>
    <row r="5" spans="1:21" s="31" customFormat="1" ht="21" x14ac:dyDescent="0.3">
      <c r="D5" s="9"/>
      <c r="E5" s="9"/>
      <c r="F5" s="9"/>
      <c r="G5" s="32"/>
      <c r="H5" s="32"/>
      <c r="J5" s="33"/>
      <c r="K5" s="382" t="s">
        <v>55</v>
      </c>
      <c r="L5" s="382"/>
      <c r="M5" s="382"/>
      <c r="N5" s="382"/>
      <c r="O5" s="382"/>
      <c r="P5" s="382"/>
      <c r="Q5" s="382"/>
      <c r="R5" s="382"/>
      <c r="S5" s="382"/>
      <c r="T5" s="382"/>
      <c r="U5" s="382"/>
    </row>
    <row r="6" spans="1:21" s="31" customFormat="1" ht="21" x14ac:dyDescent="0.35">
      <c r="D6" s="9"/>
      <c r="E6" s="9"/>
      <c r="F6" s="9"/>
      <c r="G6" s="32"/>
      <c r="H6" s="32"/>
      <c r="J6" s="33"/>
      <c r="K6" s="33"/>
      <c r="L6" s="33"/>
      <c r="M6" s="33"/>
      <c r="N6" s="372" t="s">
        <v>314</v>
      </c>
      <c r="O6" s="372"/>
      <c r="P6" s="372"/>
      <c r="Q6" s="372"/>
      <c r="R6" s="372"/>
      <c r="S6" s="372"/>
      <c r="T6" s="372"/>
      <c r="U6" s="372"/>
    </row>
    <row r="7" spans="1:21" s="31" customFormat="1" ht="18.75" x14ac:dyDescent="0.3">
      <c r="D7" s="9"/>
      <c r="E7" s="9"/>
      <c r="F7" s="9"/>
      <c r="G7" s="32"/>
      <c r="H7" s="32"/>
      <c r="I7" s="34"/>
      <c r="J7" s="35"/>
      <c r="K7" s="35"/>
      <c r="L7" s="35"/>
      <c r="M7" s="35"/>
      <c r="N7" s="35"/>
      <c r="O7" s="373" t="s">
        <v>21</v>
      </c>
      <c r="P7" s="373"/>
      <c r="Q7" s="373"/>
      <c r="R7" s="373"/>
      <c r="S7" s="373"/>
      <c r="T7" s="373"/>
      <c r="U7" s="373"/>
    </row>
    <row r="8" spans="1:21" x14ac:dyDescent="0.25">
      <c r="D8" s="14"/>
      <c r="E8" s="14"/>
      <c r="F8" s="14"/>
      <c r="I8" s="34"/>
      <c r="J8" s="36"/>
      <c r="K8" s="36"/>
      <c r="L8" s="36"/>
      <c r="M8" s="36"/>
      <c r="N8" s="36"/>
      <c r="O8" s="383"/>
      <c r="P8" s="383"/>
      <c r="Q8" s="383"/>
      <c r="R8" s="383"/>
      <c r="S8" s="383"/>
      <c r="T8" s="383"/>
      <c r="U8" s="383"/>
    </row>
    <row r="9" spans="1:21" x14ac:dyDescent="0.25">
      <c r="D9" s="16"/>
      <c r="E9" s="16"/>
      <c r="F9" s="16"/>
      <c r="I9" s="34"/>
      <c r="J9" s="34"/>
      <c r="K9" s="34"/>
      <c r="L9" s="34"/>
      <c r="M9" s="34"/>
      <c r="N9" s="34"/>
      <c r="O9" s="37"/>
      <c r="P9" s="37"/>
      <c r="Q9" s="37"/>
      <c r="R9" s="34"/>
      <c r="S9" s="34"/>
      <c r="T9" s="34"/>
      <c r="U9" s="34"/>
    </row>
    <row r="10" spans="1:21" ht="23.25" x14ac:dyDescent="0.35">
      <c r="D10" s="16"/>
      <c r="E10" s="16"/>
      <c r="F10" s="16"/>
      <c r="I10" s="34"/>
      <c r="J10" s="34"/>
      <c r="K10" s="34"/>
      <c r="L10" s="34"/>
      <c r="M10" s="34"/>
      <c r="N10" s="371" t="s">
        <v>41</v>
      </c>
      <c r="O10" s="371"/>
      <c r="P10" s="371"/>
      <c r="Q10" s="371"/>
      <c r="R10" s="371"/>
      <c r="S10" s="371"/>
      <c r="T10" s="371"/>
      <c r="U10" s="371"/>
    </row>
    <row r="11" spans="1:21" x14ac:dyDescent="0.25">
      <c r="D11" s="17"/>
      <c r="E11" s="17"/>
      <c r="F11" s="17"/>
      <c r="I11" s="34"/>
      <c r="J11" s="38"/>
      <c r="K11" s="38"/>
      <c r="L11" s="38"/>
      <c r="M11" s="38"/>
      <c r="N11" s="38"/>
      <c r="O11" s="384" t="s">
        <v>22</v>
      </c>
      <c r="P11" s="384"/>
      <c r="Q11" s="384"/>
      <c r="R11" s="384"/>
      <c r="S11" s="384"/>
      <c r="T11" s="384"/>
      <c r="U11" s="384"/>
    </row>
    <row r="12" spans="1:21" x14ac:dyDescent="0.25">
      <c r="D12" s="17"/>
      <c r="E12" s="17"/>
      <c r="F12" s="17"/>
      <c r="I12" s="370"/>
      <c r="J12" s="370"/>
      <c r="K12" s="370"/>
      <c r="L12" s="370"/>
      <c r="M12" s="370"/>
      <c r="N12" s="370"/>
      <c r="O12" s="370"/>
      <c r="P12" s="370"/>
      <c r="Q12" s="370"/>
      <c r="R12" s="371" t="s">
        <v>40</v>
      </c>
      <c r="S12" s="371"/>
      <c r="T12" s="371"/>
      <c r="U12" s="371"/>
    </row>
    <row r="13" spans="1:21" ht="26.25" x14ac:dyDescent="0.4">
      <c r="A13" s="327" t="s">
        <v>23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</row>
    <row r="14" spans="1:21" ht="26.25" x14ac:dyDescent="0.4">
      <c r="A14" s="327" t="s">
        <v>313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</row>
    <row r="15" spans="1:21" ht="23.25" x14ac:dyDescent="0.35">
      <c r="A15" s="19"/>
      <c r="B15" s="19"/>
      <c r="C15" s="19"/>
      <c r="D15" s="20"/>
      <c r="E15" s="20"/>
      <c r="F15" s="20"/>
      <c r="G15" s="19"/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19"/>
      <c r="S15" s="19"/>
      <c r="T15" s="19"/>
      <c r="U15" s="19"/>
    </row>
    <row r="16" spans="1:21" ht="23.25" x14ac:dyDescent="0.35">
      <c r="A16" s="328" t="s">
        <v>65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</row>
    <row r="17" spans="1:22" ht="15.75" x14ac:dyDescent="0.25">
      <c r="D17" s="17"/>
      <c r="E17" s="17"/>
      <c r="F17" s="381" t="s">
        <v>66</v>
      </c>
      <c r="G17" s="381"/>
      <c r="H17" s="381"/>
      <c r="I17" s="381"/>
      <c r="J17" s="381"/>
      <c r="K17" s="22"/>
      <c r="L17" s="22"/>
      <c r="M17" s="22"/>
      <c r="N17" s="22"/>
      <c r="O17" s="22"/>
      <c r="P17" s="22"/>
      <c r="Q17" s="22"/>
      <c r="S17" s="49" t="s">
        <v>57</v>
      </c>
    </row>
    <row r="18" spans="1:22" ht="41.25" customHeight="1" x14ac:dyDescent="0.35">
      <c r="A18" s="329" t="s">
        <v>88</v>
      </c>
      <c r="B18" s="329"/>
      <c r="C18" s="329"/>
      <c r="D18" s="329"/>
      <c r="E18" s="367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9"/>
      <c r="Q18" s="314" t="s">
        <v>58</v>
      </c>
      <c r="R18" s="314"/>
      <c r="S18" s="315"/>
      <c r="T18" s="315"/>
      <c r="U18" s="315"/>
    </row>
    <row r="19" spans="1:22" ht="25.5" customHeight="1" x14ac:dyDescent="0.35">
      <c r="A19" s="329" t="s">
        <v>59</v>
      </c>
      <c r="B19" s="333"/>
      <c r="C19" s="333"/>
      <c r="D19" s="333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6"/>
      <c r="Q19" s="314"/>
      <c r="R19" s="314"/>
      <c r="S19" s="315"/>
      <c r="T19" s="315"/>
      <c r="U19" s="315"/>
    </row>
    <row r="20" spans="1:22" ht="32.25" customHeight="1" x14ac:dyDescent="0.35">
      <c r="A20" s="329" t="s">
        <v>60</v>
      </c>
      <c r="B20" s="333"/>
      <c r="C20" s="333"/>
      <c r="D20" s="333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6"/>
      <c r="Q20" s="314"/>
      <c r="R20" s="314"/>
      <c r="S20" s="315"/>
      <c r="T20" s="315"/>
      <c r="U20" s="315"/>
    </row>
    <row r="21" spans="1:22" ht="87" customHeight="1" x14ac:dyDescent="0.35">
      <c r="A21" s="329" t="s">
        <v>61</v>
      </c>
      <c r="B21" s="333"/>
      <c r="C21" s="333"/>
      <c r="D21" s="333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6"/>
      <c r="Q21" s="314" t="s">
        <v>58</v>
      </c>
      <c r="R21" s="314"/>
      <c r="S21" s="349"/>
      <c r="T21" s="350"/>
      <c r="U21" s="351"/>
    </row>
    <row r="22" spans="1:22" x14ac:dyDescent="0.25">
      <c r="A22" s="329" t="s">
        <v>24</v>
      </c>
      <c r="B22" s="329"/>
      <c r="C22" s="329"/>
      <c r="D22" s="329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5"/>
      <c r="Q22" s="334"/>
      <c r="R22" s="335"/>
      <c r="S22" s="340"/>
      <c r="T22" s="341"/>
      <c r="U22" s="342"/>
    </row>
    <row r="23" spans="1:22" ht="6.75" customHeight="1" x14ac:dyDescent="0.25">
      <c r="A23" s="329"/>
      <c r="B23" s="329"/>
      <c r="C23" s="329"/>
      <c r="D23" s="329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7"/>
      <c r="Q23" s="336"/>
      <c r="R23" s="337"/>
      <c r="S23" s="343"/>
      <c r="T23" s="344"/>
      <c r="U23" s="345"/>
    </row>
    <row r="24" spans="1:22" ht="8.25" customHeight="1" x14ac:dyDescent="0.25">
      <c r="A24" s="329"/>
      <c r="B24" s="329"/>
      <c r="C24" s="329"/>
      <c r="D24" s="329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7"/>
      <c r="Q24" s="336"/>
      <c r="R24" s="337"/>
      <c r="S24" s="343"/>
      <c r="T24" s="344"/>
      <c r="U24" s="345"/>
    </row>
    <row r="25" spans="1:22" ht="15" customHeight="1" x14ac:dyDescent="0.25">
      <c r="A25" s="329"/>
      <c r="B25" s="329"/>
      <c r="C25" s="329"/>
      <c r="D25" s="329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9"/>
      <c r="Q25" s="338"/>
      <c r="R25" s="339"/>
      <c r="S25" s="346"/>
      <c r="T25" s="347"/>
      <c r="U25" s="348"/>
    </row>
    <row r="26" spans="1:22" ht="33" customHeight="1" x14ac:dyDescent="0.35">
      <c r="A26" s="301" t="s">
        <v>25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14" t="s">
        <v>26</v>
      </c>
      <c r="R26" s="314"/>
      <c r="S26" s="315">
        <v>383</v>
      </c>
      <c r="T26" s="315"/>
      <c r="U26" s="315"/>
    </row>
    <row r="27" spans="1:22" ht="15.7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46"/>
      <c r="S27" s="46"/>
      <c r="T27" s="46"/>
      <c r="U27" s="46"/>
      <c r="V27" s="26"/>
    </row>
    <row r="28" spans="1:22" ht="21" x14ac:dyDescent="0.35">
      <c r="A28" s="304" t="s">
        <v>27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24"/>
      <c r="R28" s="46"/>
      <c r="S28" s="46"/>
      <c r="T28" s="46"/>
      <c r="U28" s="46"/>
      <c r="V28" s="26"/>
    </row>
    <row r="29" spans="1:22" ht="27.75" customHeight="1" x14ac:dyDescent="0.3">
      <c r="A29" s="301" t="s">
        <v>28</v>
      </c>
      <c r="B29" s="301"/>
      <c r="C29" s="301"/>
      <c r="D29" s="301"/>
      <c r="E29" s="301"/>
      <c r="F29" s="301"/>
      <c r="G29" s="301"/>
      <c r="H29" s="301"/>
      <c r="I29" s="316"/>
      <c r="J29" s="316"/>
      <c r="K29" s="316"/>
      <c r="L29" s="316"/>
      <c r="M29" s="316"/>
      <c r="N29" s="316"/>
      <c r="O29" s="316"/>
      <c r="P29" s="23"/>
      <c r="Q29" s="24"/>
      <c r="R29" s="46"/>
      <c r="S29" s="46"/>
      <c r="T29" s="46"/>
      <c r="U29" s="46"/>
      <c r="V29" s="26"/>
    </row>
    <row r="30" spans="1:22" ht="20.25" x14ac:dyDescent="0.3">
      <c r="A30" s="301" t="s">
        <v>29</v>
      </c>
      <c r="B30" s="301"/>
      <c r="C30" s="301"/>
      <c r="D30" s="301"/>
      <c r="E30" s="301"/>
      <c r="F30" s="301"/>
      <c r="G30" s="301"/>
      <c r="H30" s="301"/>
      <c r="I30" s="307"/>
      <c r="J30" s="307"/>
      <c r="K30" s="307"/>
      <c r="L30" s="307"/>
      <c r="M30" s="307"/>
      <c r="N30" s="307"/>
      <c r="O30" s="307"/>
      <c r="P30" s="23"/>
      <c r="Q30" s="24"/>
      <c r="R30" s="46"/>
      <c r="S30" s="46"/>
      <c r="T30" s="46"/>
      <c r="U30" s="46"/>
      <c r="V30" s="26"/>
    </row>
    <row r="31" spans="1:22" ht="62.25" customHeight="1" x14ac:dyDescent="0.3">
      <c r="A31" s="311" t="s">
        <v>62</v>
      </c>
      <c r="B31" s="311"/>
      <c r="C31" s="311"/>
      <c r="D31" s="311"/>
      <c r="E31" s="311"/>
      <c r="F31" s="311"/>
      <c r="G31" s="311"/>
      <c r="H31" s="311"/>
      <c r="I31" s="380"/>
      <c r="J31" s="380"/>
      <c r="K31" s="380"/>
      <c r="L31" s="380"/>
      <c r="M31" s="380"/>
      <c r="N31" s="380"/>
      <c r="O31" s="380"/>
      <c r="P31" s="23"/>
      <c r="Q31" s="24"/>
      <c r="R31" s="46"/>
      <c r="S31" s="46"/>
      <c r="T31" s="46"/>
      <c r="U31" s="46"/>
      <c r="V31" s="26"/>
    </row>
    <row r="32" spans="1:22" ht="20.25" x14ac:dyDescent="0.3">
      <c r="A32" s="301" t="s">
        <v>30</v>
      </c>
      <c r="B32" s="301"/>
      <c r="C32" s="301"/>
      <c r="D32" s="301"/>
      <c r="E32" s="301"/>
      <c r="F32" s="301"/>
      <c r="G32" s="301"/>
      <c r="H32" s="301"/>
      <c r="I32" s="360"/>
      <c r="J32" s="360"/>
      <c r="K32" s="360"/>
      <c r="L32" s="360"/>
      <c r="M32" s="360"/>
      <c r="N32" s="360"/>
      <c r="O32" s="360"/>
      <c r="P32" s="23"/>
      <c r="Q32" s="24"/>
      <c r="R32" s="46"/>
      <c r="S32" s="46"/>
      <c r="T32" s="46"/>
      <c r="U32" s="46"/>
      <c r="V32" s="26"/>
    </row>
    <row r="33" spans="1:22" ht="20.25" x14ac:dyDescent="0.3">
      <c r="A33" s="301" t="s">
        <v>63</v>
      </c>
      <c r="B33" s="301"/>
      <c r="C33" s="301"/>
      <c r="D33" s="301"/>
      <c r="E33" s="301"/>
      <c r="F33" s="301"/>
      <c r="G33" s="301"/>
      <c r="H33" s="301"/>
      <c r="I33" s="307"/>
      <c r="J33" s="307"/>
      <c r="K33" s="307"/>
      <c r="L33" s="307"/>
      <c r="M33" s="307"/>
      <c r="N33" s="307"/>
      <c r="O33" s="307"/>
      <c r="P33" s="23"/>
      <c r="Q33" s="24"/>
      <c r="R33" s="46"/>
      <c r="S33" s="46"/>
      <c r="T33" s="46"/>
      <c r="U33" s="46"/>
      <c r="V33" s="26"/>
    </row>
    <row r="34" spans="1:22" ht="20.25" x14ac:dyDescent="0.3">
      <c r="A34" s="301" t="s">
        <v>64</v>
      </c>
      <c r="B34" s="301"/>
      <c r="C34" s="301"/>
      <c r="D34" s="301"/>
      <c r="E34" s="301"/>
      <c r="F34" s="301"/>
      <c r="G34" s="301"/>
      <c r="H34" s="301"/>
      <c r="I34" s="307"/>
      <c r="J34" s="307"/>
      <c r="K34" s="307"/>
      <c r="L34" s="307"/>
      <c r="M34" s="307"/>
      <c r="N34" s="307"/>
      <c r="O34" s="307"/>
      <c r="P34" s="23"/>
      <c r="Q34" s="24"/>
      <c r="R34" s="46"/>
      <c r="S34" s="46"/>
      <c r="T34" s="46"/>
      <c r="U34" s="46"/>
      <c r="V34" s="26"/>
    </row>
    <row r="35" spans="1:22" ht="21" x14ac:dyDescent="0.35">
      <c r="A35" s="303" t="s">
        <v>54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24"/>
      <c r="R35" s="46"/>
      <c r="S35" s="46"/>
      <c r="T35" s="46"/>
      <c r="U35" s="46"/>
      <c r="V35" s="26"/>
    </row>
    <row r="36" spans="1:22" ht="18.75" x14ac:dyDescent="0.3">
      <c r="A36" s="23"/>
      <c r="B36" s="23"/>
      <c r="C36" s="23"/>
      <c r="D36" s="23"/>
      <c r="E36" s="28" t="s">
        <v>65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46"/>
      <c r="S36" s="46"/>
      <c r="T36" s="46"/>
      <c r="U36" s="46"/>
      <c r="V36" s="26"/>
    </row>
    <row r="37" spans="1:22" ht="15.75" x14ac:dyDescent="0.25">
      <c r="A37" s="23"/>
      <c r="B37" s="23"/>
      <c r="C37" s="23"/>
      <c r="D37" s="23"/>
      <c r="E37" s="52" t="s">
        <v>67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46"/>
      <c r="S37" s="46"/>
      <c r="T37" s="46"/>
      <c r="U37" s="46"/>
      <c r="V37" s="26"/>
    </row>
    <row r="38" spans="1:22" ht="15.75" x14ac:dyDescent="0.25">
      <c r="A38" s="305" t="s">
        <v>0</v>
      </c>
      <c r="B38" s="305" t="s">
        <v>31</v>
      </c>
      <c r="C38" s="305"/>
      <c r="D38" s="305"/>
      <c r="E38" s="305"/>
      <c r="F38" s="361" t="s">
        <v>32</v>
      </c>
      <c r="G38" s="362"/>
      <c r="H38" s="47"/>
      <c r="I38" s="47"/>
      <c r="J38" s="47"/>
      <c r="K38" s="47"/>
      <c r="P38" s="23"/>
      <c r="Q38" s="24"/>
      <c r="R38" s="46"/>
      <c r="S38" s="46"/>
      <c r="T38" s="46"/>
      <c r="U38" s="46"/>
      <c r="V38" s="26"/>
    </row>
    <row r="39" spans="1:22" ht="15.75" x14ac:dyDescent="0.25">
      <c r="A39" s="305"/>
      <c r="B39" s="305"/>
      <c r="C39" s="305"/>
      <c r="D39" s="305"/>
      <c r="E39" s="305"/>
      <c r="F39" s="363"/>
      <c r="G39" s="364"/>
      <c r="H39" s="306"/>
      <c r="I39" s="306"/>
      <c r="J39" s="306"/>
      <c r="K39" s="306"/>
      <c r="P39" s="23"/>
      <c r="Q39" s="24"/>
      <c r="R39" s="46"/>
      <c r="S39" s="46"/>
      <c r="T39" s="46"/>
      <c r="U39" s="46"/>
      <c r="V39" s="26"/>
    </row>
    <row r="40" spans="1:22" s="8" customFormat="1" ht="20.25" x14ac:dyDescent="0.3">
      <c r="A40" s="50" t="s">
        <v>75</v>
      </c>
      <c r="B40" s="294" t="s">
        <v>33</v>
      </c>
      <c r="C40" s="294"/>
      <c r="D40" s="294"/>
      <c r="E40" s="294"/>
      <c r="F40" s="295"/>
      <c r="G40" s="295"/>
      <c r="H40" s="299"/>
      <c r="I40" s="299"/>
      <c r="J40" s="299"/>
      <c r="K40" s="299"/>
      <c r="L40" s="27"/>
      <c r="M40" s="27"/>
      <c r="N40" s="27"/>
      <c r="O40" s="28"/>
      <c r="P40" s="28"/>
      <c r="Q40" s="27"/>
      <c r="R40" s="29"/>
      <c r="S40" s="29"/>
      <c r="T40" s="29"/>
      <c r="U40" s="29"/>
      <c r="V40" s="30"/>
    </row>
    <row r="41" spans="1:22" s="8" customFormat="1" ht="20.25" x14ac:dyDescent="0.3">
      <c r="A41" s="50" t="s">
        <v>76</v>
      </c>
      <c r="B41" s="294" t="s">
        <v>34</v>
      </c>
      <c r="C41" s="294"/>
      <c r="D41" s="294"/>
      <c r="E41" s="294"/>
      <c r="F41" s="295"/>
      <c r="G41" s="295"/>
      <c r="H41" s="299"/>
      <c r="I41" s="299"/>
      <c r="J41" s="299"/>
      <c r="K41" s="299"/>
      <c r="L41" s="27"/>
      <c r="M41" s="27"/>
      <c r="N41" s="27"/>
      <c r="O41" s="28"/>
      <c r="P41" s="28"/>
      <c r="Q41" s="27"/>
      <c r="R41" s="29"/>
      <c r="S41" s="29"/>
      <c r="T41" s="29"/>
      <c r="U41" s="29"/>
      <c r="V41" s="30"/>
    </row>
    <row r="42" spans="1:22" s="8" customFormat="1" ht="20.25" x14ac:dyDescent="0.3">
      <c r="A42" s="50"/>
      <c r="B42" s="294" t="s">
        <v>35</v>
      </c>
      <c r="C42" s="294"/>
      <c r="D42" s="294"/>
      <c r="E42" s="294"/>
      <c r="F42" s="295"/>
      <c r="G42" s="295"/>
      <c r="H42" s="299"/>
      <c r="I42" s="299"/>
      <c r="J42" s="299"/>
      <c r="K42" s="299"/>
      <c r="L42" s="27"/>
      <c r="M42" s="27"/>
      <c r="N42" s="27"/>
      <c r="O42" s="28"/>
      <c r="P42" s="28"/>
      <c r="Q42" s="27"/>
      <c r="R42" s="29"/>
      <c r="S42" s="29"/>
      <c r="T42" s="29"/>
      <c r="U42" s="29"/>
      <c r="V42" s="30"/>
    </row>
    <row r="43" spans="1:22" s="8" customFormat="1" ht="20.25" x14ac:dyDescent="0.3">
      <c r="A43" s="50" t="s">
        <v>77</v>
      </c>
      <c r="B43" s="294" t="s">
        <v>36</v>
      </c>
      <c r="C43" s="294"/>
      <c r="D43" s="294"/>
      <c r="E43" s="294"/>
      <c r="F43" s="295"/>
      <c r="G43" s="295"/>
      <c r="H43" s="299"/>
      <c r="I43" s="299"/>
      <c r="J43" s="299"/>
      <c r="K43" s="299"/>
      <c r="L43" s="29"/>
      <c r="M43" s="29"/>
      <c r="N43" s="29"/>
      <c r="O43" s="28"/>
      <c r="P43" s="28"/>
      <c r="Q43" s="27"/>
      <c r="R43" s="29"/>
      <c r="S43" s="29"/>
      <c r="T43" s="29"/>
      <c r="U43" s="29"/>
      <c r="V43" s="30"/>
    </row>
    <row r="44" spans="1:22" s="8" customFormat="1" ht="20.25" x14ac:dyDescent="0.3">
      <c r="A44" s="50"/>
      <c r="B44" s="294" t="s">
        <v>35</v>
      </c>
      <c r="C44" s="294"/>
      <c r="D44" s="294"/>
      <c r="E44" s="294"/>
      <c r="F44" s="295"/>
      <c r="G44" s="295"/>
      <c r="H44" s="299"/>
      <c r="I44" s="299"/>
      <c r="J44" s="299"/>
      <c r="K44" s="299"/>
      <c r="L44" s="29"/>
      <c r="M44" s="29"/>
      <c r="N44" s="29"/>
      <c r="O44" s="28"/>
      <c r="P44" s="28"/>
      <c r="Q44" s="27"/>
      <c r="R44" s="29"/>
      <c r="S44" s="29"/>
      <c r="T44" s="29"/>
      <c r="U44" s="29"/>
      <c r="V44" s="30"/>
    </row>
    <row r="45" spans="1:22" s="8" customFormat="1" ht="20.25" x14ac:dyDescent="0.3">
      <c r="A45" s="50" t="s">
        <v>78</v>
      </c>
      <c r="B45" s="294" t="s">
        <v>37</v>
      </c>
      <c r="C45" s="294"/>
      <c r="D45" s="294"/>
      <c r="E45" s="294"/>
      <c r="F45" s="298"/>
      <c r="G45" s="298"/>
      <c r="H45" s="299"/>
      <c r="I45" s="299"/>
      <c r="J45" s="299"/>
      <c r="K45" s="299"/>
      <c r="L45" s="29"/>
      <c r="M45" s="29"/>
      <c r="N45" s="29"/>
      <c r="O45" s="28"/>
      <c r="P45" s="28"/>
      <c r="Q45" s="27"/>
      <c r="R45" s="29"/>
      <c r="S45" s="29"/>
      <c r="T45" s="29"/>
      <c r="U45" s="29"/>
      <c r="V45" s="30"/>
    </row>
    <row r="46" spans="1:22" s="8" customFormat="1" ht="22.5" customHeight="1" x14ac:dyDescent="0.3">
      <c r="A46" s="50" t="s">
        <v>79</v>
      </c>
      <c r="B46" s="294" t="s">
        <v>68</v>
      </c>
      <c r="C46" s="294"/>
      <c r="D46" s="294"/>
      <c r="E46" s="294"/>
      <c r="F46" s="298"/>
      <c r="G46" s="298"/>
      <c r="H46" s="29"/>
      <c r="I46" s="29"/>
      <c r="J46" s="29"/>
      <c r="K46" s="29"/>
      <c r="L46" s="29"/>
      <c r="M46" s="29"/>
      <c r="N46" s="29"/>
      <c r="O46" s="28"/>
      <c r="P46" s="28"/>
      <c r="Q46" s="27"/>
      <c r="R46" s="29"/>
      <c r="S46" s="29"/>
      <c r="T46" s="29"/>
      <c r="U46" s="29"/>
      <c r="V46" s="30"/>
    </row>
    <row r="47" spans="1:22" s="8" customFormat="1" ht="18.75" customHeight="1" x14ac:dyDescent="0.3">
      <c r="A47" s="50"/>
      <c r="B47" s="294" t="s">
        <v>69</v>
      </c>
      <c r="C47" s="294"/>
      <c r="D47" s="294"/>
      <c r="E47" s="294"/>
      <c r="F47" s="298"/>
      <c r="G47" s="298"/>
      <c r="H47" s="29"/>
      <c r="I47" s="29"/>
      <c r="J47" s="29"/>
      <c r="K47" s="29"/>
      <c r="L47" s="29"/>
      <c r="M47" s="29"/>
      <c r="N47" s="29"/>
      <c r="O47" s="28"/>
      <c r="P47" s="28"/>
      <c r="Q47" s="27"/>
      <c r="R47" s="29"/>
      <c r="S47" s="29"/>
      <c r="T47" s="29"/>
      <c r="U47" s="29"/>
      <c r="V47" s="30"/>
    </row>
    <row r="48" spans="1:22" s="8" customFormat="1" ht="38.25" customHeight="1" x14ac:dyDescent="0.3">
      <c r="A48" s="50"/>
      <c r="B48" s="359" t="s">
        <v>70</v>
      </c>
      <c r="C48" s="359"/>
      <c r="D48" s="359"/>
      <c r="E48" s="359"/>
      <c r="F48" s="298"/>
      <c r="G48" s="298"/>
      <c r="H48" s="29"/>
      <c r="I48" s="29"/>
      <c r="J48" s="29"/>
      <c r="K48" s="29"/>
      <c r="L48" s="29"/>
      <c r="M48" s="29"/>
      <c r="N48" s="29"/>
      <c r="O48" s="28"/>
      <c r="P48" s="28"/>
      <c r="Q48" s="27"/>
      <c r="R48" s="29"/>
      <c r="S48" s="29"/>
      <c r="T48" s="29"/>
      <c r="U48" s="29"/>
      <c r="V48" s="30"/>
    </row>
    <row r="49" spans="1:22" s="8" customFormat="1" ht="20.25" x14ac:dyDescent="0.3">
      <c r="A49" s="50" t="s">
        <v>80</v>
      </c>
      <c r="B49" s="294" t="s">
        <v>71</v>
      </c>
      <c r="C49" s="294"/>
      <c r="D49" s="294"/>
      <c r="E49" s="294"/>
      <c r="F49" s="298"/>
      <c r="G49" s="298"/>
      <c r="H49" s="29"/>
      <c r="I49" s="29"/>
      <c r="J49" s="29"/>
      <c r="K49" s="29"/>
      <c r="L49" s="29"/>
      <c r="M49" s="29"/>
      <c r="N49" s="29"/>
      <c r="O49" s="28"/>
      <c r="P49" s="28"/>
      <c r="Q49" s="27"/>
      <c r="R49" s="29"/>
      <c r="S49" s="29"/>
      <c r="T49" s="29"/>
      <c r="U49" s="29"/>
      <c r="V49" s="30"/>
    </row>
    <row r="50" spans="1:22" s="8" customFormat="1" ht="20.25" x14ac:dyDescent="0.3">
      <c r="A50" s="50" t="s">
        <v>81</v>
      </c>
      <c r="B50" s="294" t="s">
        <v>83</v>
      </c>
      <c r="C50" s="294"/>
      <c r="D50" s="294"/>
      <c r="E50" s="294"/>
      <c r="F50" s="298"/>
      <c r="G50" s="298"/>
      <c r="H50" s="300"/>
      <c r="I50" s="300"/>
      <c r="J50" s="300"/>
      <c r="K50" s="300"/>
      <c r="L50" s="29"/>
      <c r="M50" s="29"/>
      <c r="N50" s="29"/>
      <c r="O50" s="28"/>
      <c r="P50" s="28"/>
      <c r="Q50" s="27"/>
      <c r="R50" s="29"/>
      <c r="S50" s="29"/>
      <c r="T50" s="29"/>
      <c r="U50" s="29"/>
      <c r="V50" s="30"/>
    </row>
    <row r="51" spans="1:22" s="8" customFormat="1" ht="20.25" x14ac:dyDescent="0.3">
      <c r="A51" s="50" t="s">
        <v>82</v>
      </c>
      <c r="B51" s="294" t="s">
        <v>38</v>
      </c>
      <c r="C51" s="294"/>
      <c r="D51" s="294"/>
      <c r="E51" s="294"/>
      <c r="F51" s="298"/>
      <c r="G51" s="298"/>
      <c r="H51" s="299"/>
      <c r="I51" s="299"/>
      <c r="J51" s="299"/>
      <c r="K51" s="299"/>
      <c r="L51" s="29"/>
      <c r="M51" s="29"/>
      <c r="N51" s="29"/>
      <c r="O51" s="28"/>
      <c r="P51" s="28"/>
      <c r="Q51" s="27"/>
      <c r="R51" s="29"/>
      <c r="S51" s="29"/>
      <c r="T51" s="29"/>
      <c r="U51" s="29"/>
      <c r="V51" s="30"/>
    </row>
    <row r="52" spans="1:22" s="8" customFormat="1" ht="20.25" x14ac:dyDescent="0.3">
      <c r="A52" s="50" t="s">
        <v>84</v>
      </c>
      <c r="B52" s="294" t="s">
        <v>39</v>
      </c>
      <c r="C52" s="294"/>
      <c r="D52" s="294"/>
      <c r="E52" s="294"/>
      <c r="F52" s="295"/>
      <c r="G52" s="295"/>
      <c r="H52" s="299"/>
      <c r="I52" s="299"/>
      <c r="J52" s="299"/>
      <c r="K52" s="299"/>
      <c r="L52" s="29"/>
      <c r="M52" s="29"/>
      <c r="N52" s="29"/>
      <c r="O52" s="28"/>
      <c r="P52" s="28"/>
      <c r="Q52" s="27"/>
      <c r="R52" s="29"/>
      <c r="S52" s="29"/>
      <c r="T52" s="29"/>
      <c r="U52" s="29"/>
      <c r="V52" s="30"/>
    </row>
    <row r="53" spans="1:22" s="8" customFormat="1" ht="18.75" customHeight="1" x14ac:dyDescent="0.3">
      <c r="A53" s="50" t="s">
        <v>85</v>
      </c>
      <c r="B53" s="294" t="s">
        <v>72</v>
      </c>
      <c r="C53" s="294"/>
      <c r="D53" s="294"/>
      <c r="E53" s="294"/>
      <c r="F53" s="295"/>
      <c r="G53" s="295"/>
      <c r="H53" s="299"/>
      <c r="I53" s="299"/>
      <c r="J53" s="299"/>
      <c r="K53" s="299"/>
      <c r="L53" s="29"/>
      <c r="M53" s="29"/>
      <c r="N53" s="29"/>
      <c r="O53" s="28"/>
      <c r="P53" s="28"/>
      <c r="Q53" s="27"/>
      <c r="R53" s="29"/>
      <c r="S53" s="29"/>
      <c r="T53" s="29"/>
      <c r="U53" s="29"/>
      <c r="V53" s="30"/>
    </row>
    <row r="54" spans="1:22" ht="18.75" customHeight="1" x14ac:dyDescent="0.3">
      <c r="A54" s="51" t="s">
        <v>86</v>
      </c>
      <c r="B54" s="294" t="s">
        <v>73</v>
      </c>
      <c r="C54" s="294"/>
      <c r="D54" s="294"/>
      <c r="E54" s="294"/>
      <c r="F54" s="295"/>
      <c r="G54" s="295"/>
    </row>
    <row r="55" spans="1:22" ht="18.75" customHeight="1" x14ac:dyDescent="0.3">
      <c r="A55" s="51"/>
      <c r="B55" s="294" t="s">
        <v>74</v>
      </c>
      <c r="C55" s="294"/>
      <c r="D55" s="294"/>
      <c r="E55" s="294"/>
      <c r="F55" s="295"/>
      <c r="G55" s="295"/>
    </row>
  </sheetData>
  <mergeCells count="111">
    <mergeCell ref="E1:N1"/>
    <mergeCell ref="Q1:U1"/>
    <mergeCell ref="E2:N2"/>
    <mergeCell ref="E3:N3"/>
    <mergeCell ref="O4:U4"/>
    <mergeCell ref="K5:U5"/>
    <mergeCell ref="O8:U8"/>
    <mergeCell ref="N10:U10"/>
    <mergeCell ref="O11:U11"/>
    <mergeCell ref="A13:U13"/>
    <mergeCell ref="A14:U14"/>
    <mergeCell ref="A16:U16"/>
    <mergeCell ref="I12:Q12"/>
    <mergeCell ref="R12:U12"/>
    <mergeCell ref="N6:U6"/>
    <mergeCell ref="O7:U7"/>
    <mergeCell ref="A30:H30"/>
    <mergeCell ref="A31:H31"/>
    <mergeCell ref="Q21:R21"/>
    <mergeCell ref="A22:D25"/>
    <mergeCell ref="E22:P25"/>
    <mergeCell ref="Q22:R25"/>
    <mergeCell ref="I30:O30"/>
    <mergeCell ref="I31:O31"/>
    <mergeCell ref="S21:U21"/>
    <mergeCell ref="S22:U25"/>
    <mergeCell ref="A26:P26"/>
    <mergeCell ref="Q26:R26"/>
    <mergeCell ref="S26:U26"/>
    <mergeCell ref="A28:P28"/>
    <mergeCell ref="A29:H29"/>
    <mergeCell ref="I29:O29"/>
    <mergeCell ref="F17:J17"/>
    <mergeCell ref="B40:E40"/>
    <mergeCell ref="F40:G40"/>
    <mergeCell ref="H40:I40"/>
    <mergeCell ref="J40:K40"/>
    <mergeCell ref="A35:P35"/>
    <mergeCell ref="A33:H33"/>
    <mergeCell ref="I33:O33"/>
    <mergeCell ref="A34:H34"/>
    <mergeCell ref="I34:O34"/>
    <mergeCell ref="J44:K44"/>
    <mergeCell ref="B41:E41"/>
    <mergeCell ref="F41:G41"/>
    <mergeCell ref="H41:I41"/>
    <mergeCell ref="J41:K41"/>
    <mergeCell ref="B42:E42"/>
    <mergeCell ref="F42:G42"/>
    <mergeCell ref="H42:I42"/>
    <mergeCell ref="J42:K42"/>
    <mergeCell ref="H43:I43"/>
    <mergeCell ref="J43:K43"/>
    <mergeCell ref="B44:E44"/>
    <mergeCell ref="F44:G44"/>
    <mergeCell ref="H44:I44"/>
    <mergeCell ref="A19:D19"/>
    <mergeCell ref="E19:P19"/>
    <mergeCell ref="A20:D20"/>
    <mergeCell ref="E20:P20"/>
    <mergeCell ref="A21:D21"/>
    <mergeCell ref="E21:P21"/>
    <mergeCell ref="A18:D18"/>
    <mergeCell ref="E18:P18"/>
    <mergeCell ref="Q18:R18"/>
    <mergeCell ref="S18:U18"/>
    <mergeCell ref="Q19:R19"/>
    <mergeCell ref="S19:U19"/>
    <mergeCell ref="Q20:R20"/>
    <mergeCell ref="S20:U20"/>
    <mergeCell ref="B47:E47"/>
    <mergeCell ref="F47:G47"/>
    <mergeCell ref="B48:E48"/>
    <mergeCell ref="F48:G48"/>
    <mergeCell ref="A32:H32"/>
    <mergeCell ref="I32:O32"/>
    <mergeCell ref="A38:A39"/>
    <mergeCell ref="B38:E39"/>
    <mergeCell ref="F38:G39"/>
    <mergeCell ref="H39:I39"/>
    <mergeCell ref="J39:K39"/>
    <mergeCell ref="B45:E45"/>
    <mergeCell ref="F45:G45"/>
    <mergeCell ref="H45:I45"/>
    <mergeCell ref="J45:K45"/>
    <mergeCell ref="B46:E46"/>
    <mergeCell ref="F46:G46"/>
    <mergeCell ref="B43:E43"/>
    <mergeCell ref="F43:G43"/>
    <mergeCell ref="H50:I50"/>
    <mergeCell ref="J50:K50"/>
    <mergeCell ref="B51:E51"/>
    <mergeCell ref="F51:G51"/>
    <mergeCell ref="H51:I51"/>
    <mergeCell ref="J51:K51"/>
    <mergeCell ref="B49:E49"/>
    <mergeCell ref="F49:G49"/>
    <mergeCell ref="B50:E50"/>
    <mergeCell ref="F50:G50"/>
    <mergeCell ref="B54:E54"/>
    <mergeCell ref="F54:G54"/>
    <mergeCell ref="B55:E55"/>
    <mergeCell ref="F55:G55"/>
    <mergeCell ref="B52:E52"/>
    <mergeCell ref="F52:G52"/>
    <mergeCell ref="H52:I52"/>
    <mergeCell ref="J52:K52"/>
    <mergeCell ref="B53:E53"/>
    <mergeCell ref="F53:G53"/>
    <mergeCell ref="H53:I53"/>
    <mergeCell ref="J53:K53"/>
  </mergeCells>
  <pageMargins left="0.23622047244094491" right="0.15748031496062992" top="0.31496062992125984" bottom="0.35433070866141736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13" zoomScale="55" zoomScaleNormal="55" workbookViewId="0">
      <selection activeCell="W26" sqref="W26"/>
    </sheetView>
  </sheetViews>
  <sheetFormatPr defaultRowHeight="15" x14ac:dyDescent="0.25"/>
  <cols>
    <col min="2" max="2" width="14.85546875" customWidth="1"/>
    <col min="3" max="3" width="15.42578125" customWidth="1"/>
    <col min="4" max="4" width="18.140625" customWidth="1"/>
    <col min="5" max="5" width="35.7109375" customWidth="1"/>
    <col min="7" max="7" width="13.85546875" customWidth="1"/>
    <col min="8" max="8" width="3.140625" customWidth="1"/>
  </cols>
  <sheetData>
    <row r="1" spans="1:21" ht="15.75" x14ac:dyDescent="0.25"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5"/>
      <c r="P1" s="5"/>
      <c r="Q1" s="318" t="s">
        <v>19</v>
      </c>
      <c r="R1" s="318"/>
      <c r="S1" s="318"/>
      <c r="T1" s="318"/>
      <c r="U1" s="318"/>
    </row>
    <row r="2" spans="1:21" x14ac:dyDescent="0.25"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6"/>
      <c r="P2" s="6"/>
      <c r="Q2" s="6"/>
    </row>
    <row r="3" spans="1:21" x14ac:dyDescent="0.25"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7"/>
      <c r="P3" s="7"/>
      <c r="Q3" s="7"/>
    </row>
    <row r="4" spans="1:21" s="31" customFormat="1" ht="23.25" x14ac:dyDescent="0.35">
      <c r="D4" s="9"/>
      <c r="E4" s="9"/>
      <c r="F4" s="9"/>
      <c r="G4" s="32"/>
      <c r="H4" s="32"/>
      <c r="J4" s="9"/>
      <c r="K4" s="9"/>
      <c r="L4" s="9"/>
      <c r="M4" s="9"/>
      <c r="N4" s="9"/>
      <c r="O4" s="321" t="s">
        <v>20</v>
      </c>
      <c r="P4" s="321"/>
      <c r="Q4" s="321"/>
      <c r="R4" s="321"/>
      <c r="S4" s="321"/>
      <c r="T4" s="321"/>
      <c r="U4" s="321"/>
    </row>
    <row r="5" spans="1:21" s="31" customFormat="1" ht="6" customHeight="1" x14ac:dyDescent="0.3">
      <c r="D5" s="9"/>
      <c r="E5" s="9"/>
      <c r="F5" s="9"/>
      <c r="G5" s="32"/>
      <c r="H5" s="32"/>
      <c r="J5" s="33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</row>
    <row r="6" spans="1:21" s="31" customFormat="1" ht="21" x14ac:dyDescent="0.35">
      <c r="D6" s="9"/>
      <c r="E6" s="9"/>
      <c r="F6" s="9"/>
      <c r="G6" s="32"/>
      <c r="H6" s="32"/>
      <c r="J6" s="33"/>
      <c r="K6" s="33"/>
      <c r="L6" s="33"/>
      <c r="M6" s="33"/>
      <c r="N6" s="372" t="s">
        <v>89</v>
      </c>
      <c r="O6" s="372"/>
      <c r="P6" s="372"/>
      <c r="Q6" s="372"/>
      <c r="R6" s="372"/>
      <c r="S6" s="372"/>
      <c r="T6" s="372"/>
      <c r="U6" s="372"/>
    </row>
    <row r="7" spans="1:21" s="31" customFormat="1" ht="18.75" x14ac:dyDescent="0.3">
      <c r="D7" s="9"/>
      <c r="E7" s="9"/>
      <c r="F7" s="9"/>
      <c r="G7" s="32"/>
      <c r="H7" s="32"/>
      <c r="I7" s="34"/>
      <c r="J7" s="35"/>
      <c r="K7" s="35"/>
      <c r="L7" s="35"/>
      <c r="M7" s="35"/>
      <c r="N7" s="35"/>
      <c r="O7" s="373" t="s">
        <v>21</v>
      </c>
      <c r="P7" s="373"/>
      <c r="Q7" s="373"/>
      <c r="R7" s="373"/>
      <c r="S7" s="373"/>
      <c r="T7" s="373"/>
      <c r="U7" s="373"/>
    </row>
    <row r="8" spans="1:21" x14ac:dyDescent="0.25">
      <c r="D8" s="14"/>
      <c r="E8" s="14"/>
      <c r="F8" s="14"/>
      <c r="I8" s="34"/>
      <c r="J8" s="36"/>
      <c r="K8" s="36"/>
      <c r="L8" s="36"/>
      <c r="M8" s="36"/>
      <c r="N8" s="36"/>
      <c r="O8" s="383"/>
      <c r="P8" s="383"/>
      <c r="Q8" s="383"/>
      <c r="R8" s="383"/>
      <c r="S8" s="383"/>
      <c r="T8" s="383"/>
      <c r="U8" s="383"/>
    </row>
    <row r="9" spans="1:21" x14ac:dyDescent="0.25">
      <c r="D9" s="49"/>
      <c r="E9" s="49"/>
      <c r="F9" s="49"/>
      <c r="I9" s="34"/>
      <c r="J9" s="34"/>
      <c r="K9" s="34"/>
      <c r="L9" s="34"/>
      <c r="M9" s="34"/>
      <c r="N9" s="34"/>
      <c r="O9" s="48"/>
      <c r="P9" s="48"/>
      <c r="Q9" s="48"/>
      <c r="R9" s="34"/>
      <c r="S9" s="34"/>
      <c r="T9" s="34"/>
      <c r="U9" s="34"/>
    </row>
    <row r="10" spans="1:21" ht="23.25" x14ac:dyDescent="0.35">
      <c r="D10" s="49"/>
      <c r="E10" s="49"/>
      <c r="F10" s="49"/>
      <c r="I10" s="34"/>
      <c r="J10" s="34"/>
      <c r="K10" s="34"/>
      <c r="L10" s="34"/>
      <c r="M10" s="34"/>
      <c r="N10" s="371" t="s">
        <v>56</v>
      </c>
      <c r="O10" s="371"/>
      <c r="P10" s="371"/>
      <c r="Q10" s="371"/>
      <c r="R10" s="371"/>
      <c r="S10" s="371"/>
      <c r="T10" s="371"/>
      <c r="U10" s="371"/>
    </row>
    <row r="11" spans="1:21" x14ac:dyDescent="0.25">
      <c r="D11" s="17"/>
      <c r="E11" s="17"/>
      <c r="F11" s="17"/>
      <c r="I11" s="34"/>
      <c r="J11" s="38"/>
      <c r="K11" s="38"/>
      <c r="L11" s="38"/>
      <c r="M11" s="38"/>
      <c r="N11" s="38"/>
      <c r="O11" s="384" t="s">
        <v>22</v>
      </c>
      <c r="P11" s="384"/>
      <c r="Q11" s="384"/>
      <c r="R11" s="384"/>
      <c r="S11" s="384"/>
      <c r="T11" s="384"/>
      <c r="U11" s="384"/>
    </row>
    <row r="12" spans="1:21" x14ac:dyDescent="0.25">
      <c r="D12" s="17"/>
      <c r="E12" s="17"/>
      <c r="F12" s="17"/>
      <c r="I12" s="370"/>
      <c r="J12" s="370"/>
      <c r="K12" s="370"/>
      <c r="L12" s="370"/>
      <c r="M12" s="370"/>
      <c r="N12" s="370"/>
      <c r="O12" s="370"/>
      <c r="P12" s="370"/>
      <c r="Q12" s="370"/>
      <c r="R12" s="371" t="s">
        <v>40</v>
      </c>
      <c r="S12" s="371"/>
      <c r="T12" s="371"/>
      <c r="U12" s="371"/>
    </row>
    <row r="13" spans="1:21" ht="26.25" x14ac:dyDescent="0.4">
      <c r="A13" s="327" t="s">
        <v>23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</row>
    <row r="14" spans="1:21" ht="26.25" x14ac:dyDescent="0.4">
      <c r="A14" s="327" t="s">
        <v>313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</row>
    <row r="15" spans="1:21" ht="23.25" x14ac:dyDescent="0.35">
      <c r="A15" s="19"/>
      <c r="B15" s="19"/>
      <c r="C15" s="19"/>
      <c r="D15" s="20"/>
      <c r="E15" s="20"/>
      <c r="F15" s="20"/>
      <c r="G15" s="19"/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19"/>
      <c r="S15" s="19"/>
      <c r="T15" s="19"/>
      <c r="U15" s="19"/>
    </row>
    <row r="16" spans="1:21" ht="23.25" x14ac:dyDescent="0.35">
      <c r="A16" s="328" t="s">
        <v>65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</row>
    <row r="17" spans="1:22" ht="15.75" x14ac:dyDescent="0.25">
      <c r="D17" s="17"/>
      <c r="E17" s="17"/>
      <c r="F17" s="381" t="s">
        <v>66</v>
      </c>
      <c r="G17" s="381"/>
      <c r="H17" s="381"/>
      <c r="I17" s="381"/>
      <c r="J17" s="381"/>
      <c r="K17" s="22"/>
      <c r="L17" s="22"/>
      <c r="M17" s="22"/>
      <c r="N17" s="22"/>
      <c r="O17" s="22"/>
      <c r="P17" s="22"/>
      <c r="Q17" s="22"/>
      <c r="S17" s="49" t="s">
        <v>57</v>
      </c>
    </row>
    <row r="18" spans="1:22" ht="41.25" customHeight="1" x14ac:dyDescent="0.35">
      <c r="A18" s="329" t="s">
        <v>88</v>
      </c>
      <c r="B18" s="329"/>
      <c r="C18" s="329"/>
      <c r="D18" s="329"/>
      <c r="E18" s="367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9"/>
      <c r="Q18" s="314" t="s">
        <v>58</v>
      </c>
      <c r="R18" s="314"/>
      <c r="S18" s="315"/>
      <c r="T18" s="315"/>
      <c r="U18" s="315"/>
    </row>
    <row r="19" spans="1:22" ht="25.5" customHeight="1" x14ac:dyDescent="0.35">
      <c r="A19" s="329" t="s">
        <v>59</v>
      </c>
      <c r="B19" s="333"/>
      <c r="C19" s="333"/>
      <c r="D19" s="333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6"/>
      <c r="Q19" s="314"/>
      <c r="R19" s="314"/>
      <c r="S19" s="315"/>
      <c r="T19" s="315"/>
      <c r="U19" s="315"/>
    </row>
    <row r="20" spans="1:22" ht="32.25" customHeight="1" x14ac:dyDescent="0.35">
      <c r="A20" s="329" t="s">
        <v>60</v>
      </c>
      <c r="B20" s="333"/>
      <c r="C20" s="333"/>
      <c r="D20" s="333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6"/>
      <c r="Q20" s="314"/>
      <c r="R20" s="314"/>
      <c r="S20" s="315"/>
      <c r="T20" s="315"/>
      <c r="U20" s="315"/>
    </row>
    <row r="21" spans="1:22" ht="87" customHeight="1" x14ac:dyDescent="0.35">
      <c r="A21" s="329" t="s">
        <v>61</v>
      </c>
      <c r="B21" s="333"/>
      <c r="C21" s="333"/>
      <c r="D21" s="333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6"/>
      <c r="Q21" s="314" t="s">
        <v>58</v>
      </c>
      <c r="R21" s="314"/>
      <c r="S21" s="349"/>
      <c r="T21" s="350"/>
      <c r="U21" s="351"/>
    </row>
    <row r="22" spans="1:22" x14ac:dyDescent="0.25">
      <c r="A22" s="329" t="s">
        <v>24</v>
      </c>
      <c r="B22" s="329"/>
      <c r="C22" s="329"/>
      <c r="D22" s="329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5"/>
      <c r="Q22" s="334"/>
      <c r="R22" s="335"/>
      <c r="S22" s="340"/>
      <c r="T22" s="341"/>
      <c r="U22" s="342"/>
    </row>
    <row r="23" spans="1:22" ht="6.75" customHeight="1" x14ac:dyDescent="0.25">
      <c r="A23" s="329"/>
      <c r="B23" s="329"/>
      <c r="C23" s="329"/>
      <c r="D23" s="329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7"/>
      <c r="Q23" s="336"/>
      <c r="R23" s="337"/>
      <c r="S23" s="343"/>
      <c r="T23" s="344"/>
      <c r="U23" s="345"/>
    </row>
    <row r="24" spans="1:22" ht="8.25" customHeight="1" x14ac:dyDescent="0.25">
      <c r="A24" s="329"/>
      <c r="B24" s="329"/>
      <c r="C24" s="329"/>
      <c r="D24" s="329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7"/>
      <c r="Q24" s="336"/>
      <c r="R24" s="337"/>
      <c r="S24" s="343"/>
      <c r="T24" s="344"/>
      <c r="U24" s="345"/>
    </row>
    <row r="25" spans="1:22" ht="15" customHeight="1" x14ac:dyDescent="0.25">
      <c r="A25" s="329"/>
      <c r="B25" s="329"/>
      <c r="C25" s="329"/>
      <c r="D25" s="329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9"/>
      <c r="Q25" s="338"/>
      <c r="R25" s="339"/>
      <c r="S25" s="346"/>
      <c r="T25" s="347"/>
      <c r="U25" s="348"/>
    </row>
    <row r="26" spans="1:22" ht="33" customHeight="1" x14ac:dyDescent="0.35">
      <c r="A26" s="301" t="s">
        <v>25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14" t="s">
        <v>26</v>
      </c>
      <c r="R26" s="314"/>
      <c r="S26" s="315">
        <v>383</v>
      </c>
      <c r="T26" s="315"/>
      <c r="U26" s="315"/>
    </row>
    <row r="27" spans="1:22" ht="15.7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46"/>
      <c r="S27" s="46"/>
      <c r="T27" s="46"/>
      <c r="U27" s="46"/>
      <c r="V27" s="26"/>
    </row>
    <row r="28" spans="1:22" ht="21" x14ac:dyDescent="0.35">
      <c r="A28" s="304" t="s">
        <v>27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24"/>
      <c r="R28" s="46"/>
      <c r="S28" s="46"/>
      <c r="T28" s="46"/>
      <c r="U28" s="46"/>
      <c r="V28" s="26"/>
    </row>
    <row r="29" spans="1:22" ht="27.75" customHeight="1" x14ac:dyDescent="0.3">
      <c r="A29" s="301" t="s">
        <v>28</v>
      </c>
      <c r="B29" s="301"/>
      <c r="C29" s="301"/>
      <c r="D29" s="301"/>
      <c r="E29" s="301"/>
      <c r="F29" s="301"/>
      <c r="G29" s="301"/>
      <c r="H29" s="301"/>
      <c r="I29" s="316"/>
      <c r="J29" s="316"/>
      <c r="K29" s="316"/>
      <c r="L29" s="316"/>
      <c r="M29" s="316"/>
      <c r="N29" s="316"/>
      <c r="O29" s="316"/>
      <c r="P29" s="23"/>
      <c r="Q29" s="24"/>
      <c r="R29" s="46"/>
      <c r="S29" s="46"/>
      <c r="T29" s="46"/>
      <c r="U29" s="46"/>
      <c r="V29" s="26"/>
    </row>
    <row r="30" spans="1:22" ht="20.25" x14ac:dyDescent="0.3">
      <c r="A30" s="301" t="s">
        <v>29</v>
      </c>
      <c r="B30" s="301"/>
      <c r="C30" s="301"/>
      <c r="D30" s="301"/>
      <c r="E30" s="301"/>
      <c r="F30" s="301"/>
      <c r="G30" s="301"/>
      <c r="H30" s="301"/>
      <c r="I30" s="307"/>
      <c r="J30" s="307"/>
      <c r="K30" s="307"/>
      <c r="L30" s="307"/>
      <c r="M30" s="307"/>
      <c r="N30" s="307"/>
      <c r="O30" s="307"/>
      <c r="P30" s="23"/>
      <c r="Q30" s="24"/>
      <c r="R30" s="46"/>
      <c r="S30" s="46"/>
      <c r="T30" s="46"/>
      <c r="U30" s="46"/>
      <c r="V30" s="26"/>
    </row>
    <row r="31" spans="1:22" ht="62.25" customHeight="1" x14ac:dyDescent="0.3">
      <c r="A31" s="311" t="s">
        <v>62</v>
      </c>
      <c r="B31" s="311"/>
      <c r="C31" s="311"/>
      <c r="D31" s="311"/>
      <c r="E31" s="311"/>
      <c r="F31" s="311"/>
      <c r="G31" s="311"/>
      <c r="H31" s="311"/>
      <c r="I31" s="380"/>
      <c r="J31" s="380"/>
      <c r="K31" s="380"/>
      <c r="L31" s="380"/>
      <c r="M31" s="380"/>
      <c r="N31" s="380"/>
      <c r="O31" s="380"/>
      <c r="P31" s="23"/>
      <c r="Q31" s="24"/>
      <c r="R31" s="46"/>
      <c r="S31" s="46"/>
      <c r="T31" s="46"/>
      <c r="U31" s="46"/>
      <c r="V31" s="26"/>
    </row>
    <row r="32" spans="1:22" ht="20.25" x14ac:dyDescent="0.3">
      <c r="A32" s="301" t="s">
        <v>30</v>
      </c>
      <c r="B32" s="301"/>
      <c r="C32" s="301"/>
      <c r="D32" s="301"/>
      <c r="E32" s="301"/>
      <c r="F32" s="301"/>
      <c r="G32" s="301"/>
      <c r="H32" s="301"/>
      <c r="I32" s="360"/>
      <c r="J32" s="360"/>
      <c r="K32" s="360"/>
      <c r="L32" s="360"/>
      <c r="M32" s="360"/>
      <c r="N32" s="360"/>
      <c r="O32" s="360"/>
      <c r="P32" s="23"/>
      <c r="Q32" s="24"/>
      <c r="R32" s="46"/>
      <c r="S32" s="46"/>
      <c r="T32" s="46"/>
      <c r="U32" s="46"/>
      <c r="V32" s="26"/>
    </row>
    <row r="33" spans="1:22" ht="20.25" x14ac:dyDescent="0.3">
      <c r="A33" s="301" t="s">
        <v>63</v>
      </c>
      <c r="B33" s="301"/>
      <c r="C33" s="301"/>
      <c r="D33" s="301"/>
      <c r="E33" s="301"/>
      <c r="F33" s="301"/>
      <c r="G33" s="301"/>
      <c r="H33" s="301"/>
      <c r="I33" s="307"/>
      <c r="J33" s="307"/>
      <c r="K33" s="307"/>
      <c r="L33" s="307"/>
      <c r="M33" s="307"/>
      <c r="N33" s="307"/>
      <c r="O33" s="307"/>
      <c r="P33" s="23"/>
      <c r="Q33" s="24"/>
      <c r="R33" s="46"/>
      <c r="S33" s="46"/>
      <c r="T33" s="46"/>
      <c r="U33" s="46"/>
      <c r="V33" s="26"/>
    </row>
    <row r="34" spans="1:22" ht="20.25" x14ac:dyDescent="0.3">
      <c r="A34" s="301" t="s">
        <v>64</v>
      </c>
      <c r="B34" s="301"/>
      <c r="C34" s="301"/>
      <c r="D34" s="301"/>
      <c r="E34" s="301"/>
      <c r="F34" s="301"/>
      <c r="G34" s="301"/>
      <c r="H34" s="301"/>
      <c r="I34" s="307"/>
      <c r="J34" s="307"/>
      <c r="K34" s="307"/>
      <c r="L34" s="307"/>
      <c r="M34" s="307"/>
      <c r="N34" s="307"/>
      <c r="O34" s="307"/>
      <c r="P34" s="23"/>
      <c r="Q34" s="24"/>
      <c r="R34" s="46"/>
      <c r="S34" s="46"/>
      <c r="T34" s="46"/>
      <c r="U34" s="46"/>
      <c r="V34" s="26"/>
    </row>
    <row r="35" spans="1:22" ht="21" x14ac:dyDescent="0.35">
      <c r="A35" s="303" t="s">
        <v>54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24"/>
      <c r="R35" s="46"/>
      <c r="S35" s="46"/>
      <c r="T35" s="46"/>
      <c r="U35" s="46"/>
      <c r="V35" s="26"/>
    </row>
    <row r="36" spans="1:22" ht="18.75" x14ac:dyDescent="0.3">
      <c r="A36" s="23"/>
      <c r="B36" s="23"/>
      <c r="C36" s="23"/>
      <c r="D36" s="23"/>
      <c r="E36" s="28" t="s">
        <v>65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46"/>
      <c r="S36" s="46"/>
      <c r="T36" s="46"/>
      <c r="U36" s="46"/>
      <c r="V36" s="26"/>
    </row>
    <row r="37" spans="1:22" ht="15.75" x14ac:dyDescent="0.25">
      <c r="A37" s="23"/>
      <c r="B37" s="23"/>
      <c r="C37" s="23"/>
      <c r="D37" s="23"/>
      <c r="E37" s="52" t="s">
        <v>67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46"/>
      <c r="S37" s="46"/>
      <c r="T37" s="46"/>
      <c r="U37" s="46"/>
      <c r="V37" s="26"/>
    </row>
    <row r="38" spans="1:22" ht="15.75" customHeight="1" x14ac:dyDescent="0.25">
      <c r="A38" s="305" t="s">
        <v>0</v>
      </c>
      <c r="B38" s="305" t="s">
        <v>31</v>
      </c>
      <c r="C38" s="305"/>
      <c r="D38" s="305"/>
      <c r="E38" s="305"/>
      <c r="F38" s="361" t="s">
        <v>32</v>
      </c>
      <c r="G38" s="362"/>
      <c r="H38" s="47"/>
      <c r="I38" s="47"/>
      <c r="J38" s="47"/>
      <c r="K38" s="47"/>
      <c r="P38" s="23"/>
      <c r="Q38" s="24"/>
      <c r="R38" s="46"/>
      <c r="S38" s="46"/>
      <c r="T38" s="46"/>
      <c r="U38" s="46"/>
      <c r="V38" s="26"/>
    </row>
    <row r="39" spans="1:22" ht="15.75" x14ac:dyDescent="0.25">
      <c r="A39" s="305"/>
      <c r="B39" s="305"/>
      <c r="C39" s="305"/>
      <c r="D39" s="305"/>
      <c r="E39" s="305"/>
      <c r="F39" s="363"/>
      <c r="G39" s="364"/>
      <c r="H39" s="306"/>
      <c r="I39" s="306"/>
      <c r="J39" s="306"/>
      <c r="K39" s="306"/>
      <c r="P39" s="23"/>
      <c r="Q39" s="24"/>
      <c r="R39" s="46"/>
      <c r="S39" s="46"/>
      <c r="T39" s="46"/>
      <c r="U39" s="46"/>
      <c r="V39" s="26"/>
    </row>
    <row r="40" spans="1:22" s="8" customFormat="1" ht="20.25" x14ac:dyDescent="0.3">
      <c r="A40" s="50" t="s">
        <v>75</v>
      </c>
      <c r="B40" s="294" t="s">
        <v>33</v>
      </c>
      <c r="C40" s="294"/>
      <c r="D40" s="294"/>
      <c r="E40" s="294"/>
      <c r="F40" s="295"/>
      <c r="G40" s="295"/>
      <c r="H40" s="299"/>
      <c r="I40" s="299"/>
      <c r="J40" s="299"/>
      <c r="K40" s="299"/>
      <c r="L40" s="27"/>
      <c r="M40" s="27"/>
      <c r="N40" s="27"/>
      <c r="O40" s="28"/>
      <c r="P40" s="28"/>
      <c r="Q40" s="27"/>
      <c r="R40" s="29"/>
      <c r="S40" s="29"/>
      <c r="T40" s="29"/>
      <c r="U40" s="29"/>
      <c r="V40" s="30"/>
    </row>
    <row r="41" spans="1:22" s="8" customFormat="1" ht="20.25" x14ac:dyDescent="0.3">
      <c r="A41" s="50" t="s">
        <v>76</v>
      </c>
      <c r="B41" s="294" t="s">
        <v>34</v>
      </c>
      <c r="C41" s="294"/>
      <c r="D41" s="294"/>
      <c r="E41" s="294"/>
      <c r="F41" s="295"/>
      <c r="G41" s="295"/>
      <c r="H41" s="299"/>
      <c r="I41" s="299"/>
      <c r="J41" s="299"/>
      <c r="K41" s="299"/>
      <c r="L41" s="27"/>
      <c r="M41" s="27"/>
      <c r="N41" s="27"/>
      <c r="O41" s="28"/>
      <c r="P41" s="28"/>
      <c r="Q41" s="27"/>
      <c r="R41" s="29"/>
      <c r="S41" s="29"/>
      <c r="T41" s="29"/>
      <c r="U41" s="29"/>
      <c r="V41" s="30"/>
    </row>
    <row r="42" spans="1:22" s="8" customFormat="1" ht="20.25" x14ac:dyDescent="0.3">
      <c r="A42" s="50"/>
      <c r="B42" s="294" t="s">
        <v>35</v>
      </c>
      <c r="C42" s="294"/>
      <c r="D42" s="294"/>
      <c r="E42" s="294"/>
      <c r="F42" s="295"/>
      <c r="G42" s="295"/>
      <c r="H42" s="299"/>
      <c r="I42" s="299"/>
      <c r="J42" s="299"/>
      <c r="K42" s="299"/>
      <c r="L42" s="27"/>
      <c r="M42" s="27"/>
      <c r="N42" s="27"/>
      <c r="O42" s="28"/>
      <c r="P42" s="28"/>
      <c r="Q42" s="27"/>
      <c r="R42" s="29"/>
      <c r="S42" s="29"/>
      <c r="T42" s="29"/>
      <c r="U42" s="29"/>
      <c r="V42" s="30"/>
    </row>
    <row r="43" spans="1:22" s="8" customFormat="1" ht="20.25" x14ac:dyDescent="0.3">
      <c r="A43" s="50" t="s">
        <v>77</v>
      </c>
      <c r="B43" s="294" t="s">
        <v>36</v>
      </c>
      <c r="C43" s="294"/>
      <c r="D43" s="294"/>
      <c r="E43" s="294"/>
      <c r="F43" s="295"/>
      <c r="G43" s="295"/>
      <c r="H43" s="299"/>
      <c r="I43" s="299"/>
      <c r="J43" s="299"/>
      <c r="K43" s="299"/>
      <c r="L43" s="29"/>
      <c r="M43" s="29"/>
      <c r="N43" s="29"/>
      <c r="O43" s="28"/>
      <c r="P43" s="28"/>
      <c r="Q43" s="27"/>
      <c r="R43" s="29"/>
      <c r="S43" s="29"/>
      <c r="T43" s="29"/>
      <c r="U43" s="29"/>
      <c r="V43" s="30"/>
    </row>
    <row r="44" spans="1:22" s="8" customFormat="1" ht="20.25" x14ac:dyDescent="0.3">
      <c r="A44" s="50"/>
      <c r="B44" s="294" t="s">
        <v>35</v>
      </c>
      <c r="C44" s="294"/>
      <c r="D44" s="294"/>
      <c r="E44" s="294"/>
      <c r="F44" s="295"/>
      <c r="G44" s="295"/>
      <c r="H44" s="299"/>
      <c r="I44" s="299"/>
      <c r="J44" s="299"/>
      <c r="K44" s="299"/>
      <c r="L44" s="29"/>
      <c r="M44" s="29"/>
      <c r="N44" s="29"/>
      <c r="O44" s="28"/>
      <c r="P44" s="28"/>
      <c r="Q44" s="27"/>
      <c r="R44" s="29"/>
      <c r="S44" s="29"/>
      <c r="T44" s="29"/>
      <c r="U44" s="29"/>
      <c r="V44" s="30"/>
    </row>
    <row r="45" spans="1:22" s="8" customFormat="1" ht="20.25" x14ac:dyDescent="0.3">
      <c r="A45" s="50" t="s">
        <v>78</v>
      </c>
      <c r="B45" s="294" t="s">
        <v>37</v>
      </c>
      <c r="C45" s="294"/>
      <c r="D45" s="294"/>
      <c r="E45" s="294"/>
      <c r="F45" s="298"/>
      <c r="G45" s="298"/>
      <c r="H45" s="299"/>
      <c r="I45" s="299"/>
      <c r="J45" s="299"/>
      <c r="K45" s="299"/>
      <c r="L45" s="29"/>
      <c r="M45" s="29"/>
      <c r="N45" s="29"/>
      <c r="O45" s="28"/>
      <c r="P45" s="28"/>
      <c r="Q45" s="27"/>
      <c r="R45" s="29"/>
      <c r="S45" s="29"/>
      <c r="T45" s="29"/>
      <c r="U45" s="29"/>
      <c r="V45" s="30"/>
    </row>
    <row r="46" spans="1:22" s="8" customFormat="1" ht="22.5" customHeight="1" x14ac:dyDescent="0.3">
      <c r="A46" s="50" t="s">
        <v>79</v>
      </c>
      <c r="B46" s="294" t="s">
        <v>68</v>
      </c>
      <c r="C46" s="294"/>
      <c r="D46" s="294"/>
      <c r="E46" s="294"/>
      <c r="F46" s="298"/>
      <c r="G46" s="298"/>
      <c r="H46" s="29"/>
      <c r="I46" s="29"/>
      <c r="J46" s="29"/>
      <c r="K46" s="29"/>
      <c r="L46" s="29"/>
      <c r="M46" s="29"/>
      <c r="N46" s="29"/>
      <c r="O46" s="28"/>
      <c r="P46" s="28"/>
      <c r="Q46" s="27"/>
      <c r="R46" s="29"/>
      <c r="S46" s="29"/>
      <c r="T46" s="29"/>
      <c r="U46" s="29"/>
      <c r="V46" s="30"/>
    </row>
    <row r="47" spans="1:22" s="8" customFormat="1" ht="18.75" customHeight="1" x14ac:dyDescent="0.3">
      <c r="A47" s="50"/>
      <c r="B47" s="294" t="s">
        <v>69</v>
      </c>
      <c r="C47" s="294"/>
      <c r="D47" s="294"/>
      <c r="E47" s="294"/>
      <c r="F47" s="298"/>
      <c r="G47" s="298"/>
      <c r="H47" s="29"/>
      <c r="I47" s="29"/>
      <c r="J47" s="29"/>
      <c r="K47" s="29"/>
      <c r="L47" s="29"/>
      <c r="M47" s="29"/>
      <c r="N47" s="29"/>
      <c r="O47" s="28"/>
      <c r="P47" s="28"/>
      <c r="Q47" s="27"/>
      <c r="R47" s="29"/>
      <c r="S47" s="29"/>
      <c r="T47" s="29"/>
      <c r="U47" s="29"/>
      <c r="V47" s="30"/>
    </row>
    <row r="48" spans="1:22" s="8" customFormat="1" ht="18.75" customHeight="1" x14ac:dyDescent="0.3">
      <c r="A48" s="50"/>
      <c r="B48" s="359" t="s">
        <v>70</v>
      </c>
      <c r="C48" s="359"/>
      <c r="D48" s="359"/>
      <c r="E48" s="359"/>
      <c r="F48" s="298"/>
      <c r="G48" s="298"/>
      <c r="H48" s="29"/>
      <c r="I48" s="29"/>
      <c r="J48" s="29"/>
      <c r="K48" s="29"/>
      <c r="L48" s="29"/>
      <c r="M48" s="29"/>
      <c r="N48" s="29"/>
      <c r="O48" s="28"/>
      <c r="P48" s="28"/>
      <c r="Q48" s="27"/>
      <c r="R48" s="29"/>
      <c r="S48" s="29"/>
      <c r="T48" s="29"/>
      <c r="U48" s="29"/>
      <c r="V48" s="30"/>
    </row>
    <row r="49" spans="1:22" s="8" customFormat="1" ht="20.25" x14ac:dyDescent="0.3">
      <c r="A49" s="50" t="s">
        <v>80</v>
      </c>
      <c r="B49" s="294" t="s">
        <v>71</v>
      </c>
      <c r="C49" s="294"/>
      <c r="D49" s="294"/>
      <c r="E49" s="294"/>
      <c r="F49" s="298"/>
      <c r="G49" s="298"/>
      <c r="H49" s="29"/>
      <c r="I49" s="29"/>
      <c r="J49" s="29"/>
      <c r="K49" s="29"/>
      <c r="L49" s="29"/>
      <c r="M49" s="29"/>
      <c r="N49" s="29"/>
      <c r="O49" s="28"/>
      <c r="P49" s="28"/>
      <c r="Q49" s="27"/>
      <c r="R49" s="29"/>
      <c r="S49" s="29"/>
      <c r="T49" s="29"/>
      <c r="U49" s="29"/>
      <c r="V49" s="30"/>
    </row>
    <row r="50" spans="1:22" s="8" customFormat="1" ht="20.25" x14ac:dyDescent="0.3">
      <c r="A50" s="50" t="s">
        <v>81</v>
      </c>
      <c r="B50" s="294" t="s">
        <v>83</v>
      </c>
      <c r="C50" s="294"/>
      <c r="D50" s="294"/>
      <c r="E50" s="294"/>
      <c r="F50" s="298"/>
      <c r="G50" s="298"/>
      <c r="H50" s="300"/>
      <c r="I50" s="300"/>
      <c r="J50" s="300"/>
      <c r="K50" s="300"/>
      <c r="L50" s="29"/>
      <c r="M50" s="29"/>
      <c r="N50" s="29"/>
      <c r="O50" s="28"/>
      <c r="P50" s="28"/>
      <c r="Q50" s="27"/>
      <c r="R50" s="29"/>
      <c r="S50" s="29"/>
      <c r="T50" s="29"/>
      <c r="U50" s="29"/>
      <c r="V50" s="30"/>
    </row>
    <row r="51" spans="1:22" s="8" customFormat="1" ht="20.25" x14ac:dyDescent="0.3">
      <c r="A51" s="50" t="s">
        <v>82</v>
      </c>
      <c r="B51" s="294" t="s">
        <v>38</v>
      </c>
      <c r="C51" s="294"/>
      <c r="D51" s="294"/>
      <c r="E51" s="294"/>
      <c r="F51" s="298"/>
      <c r="G51" s="298"/>
      <c r="H51" s="299"/>
      <c r="I51" s="299"/>
      <c r="J51" s="299"/>
      <c r="K51" s="299"/>
      <c r="L51" s="29"/>
      <c r="M51" s="29"/>
      <c r="N51" s="29"/>
      <c r="O51" s="28"/>
      <c r="P51" s="28"/>
      <c r="Q51" s="27"/>
      <c r="R51" s="29"/>
      <c r="S51" s="29"/>
      <c r="T51" s="29"/>
      <c r="U51" s="29"/>
      <c r="V51" s="30"/>
    </row>
    <row r="52" spans="1:22" s="8" customFormat="1" ht="20.25" x14ac:dyDescent="0.3">
      <c r="A52" s="50" t="s">
        <v>84</v>
      </c>
      <c r="B52" s="294" t="s">
        <v>39</v>
      </c>
      <c r="C52" s="294"/>
      <c r="D52" s="294"/>
      <c r="E52" s="294"/>
      <c r="F52" s="295"/>
      <c r="G52" s="295"/>
      <c r="H52" s="299"/>
      <c r="I52" s="299"/>
      <c r="J52" s="299"/>
      <c r="K52" s="299"/>
      <c r="L52" s="29"/>
      <c r="M52" s="29"/>
      <c r="N52" s="29"/>
      <c r="O52" s="28"/>
      <c r="P52" s="28"/>
      <c r="Q52" s="27"/>
      <c r="R52" s="29"/>
      <c r="S52" s="29"/>
      <c r="T52" s="29"/>
      <c r="U52" s="29"/>
      <c r="V52" s="30"/>
    </row>
    <row r="53" spans="1:22" s="8" customFormat="1" ht="18.75" customHeight="1" x14ac:dyDescent="0.3">
      <c r="A53" s="50" t="s">
        <v>85</v>
      </c>
      <c r="B53" s="294" t="s">
        <v>72</v>
      </c>
      <c r="C53" s="294"/>
      <c r="D53" s="294"/>
      <c r="E53" s="294"/>
      <c r="F53" s="295"/>
      <c r="G53" s="295"/>
      <c r="H53" s="299"/>
      <c r="I53" s="299"/>
      <c r="J53" s="299"/>
      <c r="K53" s="299"/>
      <c r="L53" s="29"/>
      <c r="M53" s="29"/>
      <c r="N53" s="29"/>
      <c r="O53" s="28"/>
      <c r="P53" s="28"/>
      <c r="Q53" s="27"/>
      <c r="R53" s="29"/>
      <c r="S53" s="29"/>
      <c r="T53" s="29"/>
      <c r="U53" s="29"/>
      <c r="V53" s="30"/>
    </row>
    <row r="54" spans="1:22" ht="18.75" customHeight="1" x14ac:dyDescent="0.3">
      <c r="A54" s="51" t="s">
        <v>86</v>
      </c>
      <c r="B54" s="294" t="s">
        <v>73</v>
      </c>
      <c r="C54" s="294"/>
      <c r="D54" s="294"/>
      <c r="E54" s="294"/>
      <c r="F54" s="295"/>
      <c r="G54" s="295"/>
    </row>
    <row r="55" spans="1:22" ht="18.75" customHeight="1" x14ac:dyDescent="0.3">
      <c r="A55" s="51"/>
      <c r="B55" s="294" t="s">
        <v>74</v>
      </c>
      <c r="C55" s="294"/>
      <c r="D55" s="294"/>
      <c r="E55" s="294"/>
      <c r="F55" s="295"/>
      <c r="G55" s="295"/>
    </row>
  </sheetData>
  <mergeCells count="111">
    <mergeCell ref="E1:N1"/>
    <mergeCell ref="Q1:U1"/>
    <mergeCell ref="E2:N2"/>
    <mergeCell ref="E3:N3"/>
    <mergeCell ref="O4:U4"/>
    <mergeCell ref="K5:U5"/>
    <mergeCell ref="A13:U13"/>
    <mergeCell ref="A14:U14"/>
    <mergeCell ref="A16:U16"/>
    <mergeCell ref="A18:D18"/>
    <mergeCell ref="E18:P18"/>
    <mergeCell ref="Q18:R18"/>
    <mergeCell ref="S18:U18"/>
    <mergeCell ref="F17:J17"/>
    <mergeCell ref="N6:U6"/>
    <mergeCell ref="O7:U7"/>
    <mergeCell ref="O8:U8"/>
    <mergeCell ref="N10:U10"/>
    <mergeCell ref="O11:U11"/>
    <mergeCell ref="I12:Q12"/>
    <mergeCell ref="R12:U12"/>
    <mergeCell ref="A26:P26"/>
    <mergeCell ref="Q26:R26"/>
    <mergeCell ref="S26:U26"/>
    <mergeCell ref="A28:P28"/>
    <mergeCell ref="A29:H29"/>
    <mergeCell ref="I29:O29"/>
    <mergeCell ref="I30:O30"/>
    <mergeCell ref="Q19:R19"/>
    <mergeCell ref="S19:U19"/>
    <mergeCell ref="Q20:R20"/>
    <mergeCell ref="S20:U20"/>
    <mergeCell ref="A19:D19"/>
    <mergeCell ref="E19:P19"/>
    <mergeCell ref="A20:D20"/>
    <mergeCell ref="E20:P20"/>
    <mergeCell ref="A21:D21"/>
    <mergeCell ref="E21:P21"/>
    <mergeCell ref="A22:D25"/>
    <mergeCell ref="E22:P25"/>
    <mergeCell ref="Q22:R25"/>
    <mergeCell ref="S22:U25"/>
    <mergeCell ref="Q21:R21"/>
    <mergeCell ref="S21:U21"/>
    <mergeCell ref="F40:G40"/>
    <mergeCell ref="H40:I40"/>
    <mergeCell ref="J40:K40"/>
    <mergeCell ref="A35:P35"/>
    <mergeCell ref="A30:H30"/>
    <mergeCell ref="A31:H31"/>
    <mergeCell ref="I31:O31"/>
    <mergeCell ref="A32:H32"/>
    <mergeCell ref="I32:O32"/>
    <mergeCell ref="A33:H33"/>
    <mergeCell ref="I33:O33"/>
    <mergeCell ref="B47:E47"/>
    <mergeCell ref="F47:G47"/>
    <mergeCell ref="B45:E45"/>
    <mergeCell ref="F45:G45"/>
    <mergeCell ref="H45:I45"/>
    <mergeCell ref="J45:K45"/>
    <mergeCell ref="B46:E46"/>
    <mergeCell ref="F46:G46"/>
    <mergeCell ref="B43:E43"/>
    <mergeCell ref="F43:G43"/>
    <mergeCell ref="H43:I43"/>
    <mergeCell ref="J43:K43"/>
    <mergeCell ref="B44:E44"/>
    <mergeCell ref="F44:G44"/>
    <mergeCell ref="H44:I44"/>
    <mergeCell ref="J44:K44"/>
    <mergeCell ref="B49:E49"/>
    <mergeCell ref="F49:G49"/>
    <mergeCell ref="B50:E50"/>
    <mergeCell ref="F50:G50"/>
    <mergeCell ref="H50:I50"/>
    <mergeCell ref="J50:K50"/>
    <mergeCell ref="A34:H34"/>
    <mergeCell ref="I34:O34"/>
    <mergeCell ref="A38:A39"/>
    <mergeCell ref="B38:E39"/>
    <mergeCell ref="F38:G39"/>
    <mergeCell ref="H39:I39"/>
    <mergeCell ref="J39:K39"/>
    <mergeCell ref="B48:E48"/>
    <mergeCell ref="F48:G48"/>
    <mergeCell ref="B41:E41"/>
    <mergeCell ref="F41:G41"/>
    <mergeCell ref="H41:I41"/>
    <mergeCell ref="J41:K41"/>
    <mergeCell ref="B42:E42"/>
    <mergeCell ref="F42:G42"/>
    <mergeCell ref="H42:I42"/>
    <mergeCell ref="J42:K42"/>
    <mergeCell ref="B40:E40"/>
    <mergeCell ref="B55:E55"/>
    <mergeCell ref="F55:G55"/>
    <mergeCell ref="B53:E53"/>
    <mergeCell ref="F53:G53"/>
    <mergeCell ref="H53:I53"/>
    <mergeCell ref="J53:K53"/>
    <mergeCell ref="B54:E54"/>
    <mergeCell ref="F54:G54"/>
    <mergeCell ref="B51:E51"/>
    <mergeCell ref="F51:G51"/>
    <mergeCell ref="H51:I51"/>
    <mergeCell ref="J51:K51"/>
    <mergeCell ref="B52:E52"/>
    <mergeCell ref="F52:G52"/>
    <mergeCell ref="H52:I52"/>
    <mergeCell ref="J52:K5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6"/>
  <sheetViews>
    <sheetView topLeftCell="A13" zoomScale="66" zoomScaleNormal="66" workbookViewId="0">
      <selection activeCell="G10" sqref="G10"/>
    </sheetView>
  </sheetViews>
  <sheetFormatPr defaultRowHeight="15" x14ac:dyDescent="0.25"/>
  <cols>
    <col min="1" max="1" width="50.28515625" customWidth="1"/>
    <col min="2" max="2" width="9.140625" customWidth="1"/>
    <col min="3" max="3" width="13.140625" customWidth="1"/>
    <col min="4" max="4" width="15.5703125" style="66" customWidth="1"/>
    <col min="5" max="5" width="15.140625" style="66" customWidth="1"/>
    <col min="6" max="6" width="11.28515625" style="66" customWidth="1"/>
    <col min="7" max="8" width="13.85546875" style="66" customWidth="1"/>
    <col min="9" max="9" width="7.42578125" style="66" customWidth="1"/>
    <col min="10" max="10" width="13.85546875" style="66" customWidth="1"/>
    <col min="11" max="11" width="12.85546875" style="66" customWidth="1"/>
  </cols>
  <sheetData>
    <row r="1" spans="1:12" ht="27" customHeight="1" x14ac:dyDescent="0.25">
      <c r="J1" s="66" t="s">
        <v>122</v>
      </c>
    </row>
    <row r="2" spans="1:12" ht="29.25" customHeight="1" x14ac:dyDescent="0.35">
      <c r="A2" s="388" t="s">
        <v>280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1"/>
    </row>
    <row r="3" spans="1:12" ht="30.75" customHeight="1" x14ac:dyDescent="0.35">
      <c r="A3" s="388" t="s">
        <v>511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1"/>
    </row>
    <row r="4" spans="1:12" ht="54.75" customHeight="1" x14ac:dyDescent="0.25">
      <c r="A4" s="389" t="s">
        <v>1</v>
      </c>
      <c r="B4" s="390" t="s">
        <v>103</v>
      </c>
      <c r="C4" s="390" t="s">
        <v>256</v>
      </c>
      <c r="D4" s="392" t="s">
        <v>257</v>
      </c>
      <c r="E4" s="393" t="s">
        <v>258</v>
      </c>
      <c r="F4" s="387"/>
      <c r="G4" s="387"/>
      <c r="H4" s="387"/>
      <c r="I4" s="387"/>
      <c r="J4" s="387"/>
      <c r="K4" s="387"/>
      <c r="L4" s="2"/>
    </row>
    <row r="5" spans="1:12" ht="24" customHeight="1" x14ac:dyDescent="0.25">
      <c r="A5" s="389"/>
      <c r="B5" s="390"/>
      <c r="C5" s="390"/>
      <c r="D5" s="392"/>
      <c r="E5" s="393" t="s">
        <v>2</v>
      </c>
      <c r="F5" s="387"/>
      <c r="G5" s="387"/>
      <c r="H5" s="387"/>
      <c r="I5" s="387"/>
      <c r="J5" s="387"/>
      <c r="K5" s="387"/>
      <c r="L5" s="2"/>
    </row>
    <row r="6" spans="1:12" ht="60" customHeight="1" x14ac:dyDescent="0.25">
      <c r="A6" s="389"/>
      <c r="B6" s="390"/>
      <c r="C6" s="390"/>
      <c r="D6" s="392"/>
      <c r="E6" s="394" t="s">
        <v>259</v>
      </c>
      <c r="F6" s="386" t="s">
        <v>261</v>
      </c>
      <c r="G6" s="386" t="s">
        <v>263</v>
      </c>
      <c r="H6" s="386" t="s">
        <v>265</v>
      </c>
      <c r="I6" s="386" t="s">
        <v>266</v>
      </c>
      <c r="J6" s="387" t="s">
        <v>267</v>
      </c>
      <c r="K6" s="387"/>
      <c r="L6" s="2"/>
    </row>
    <row r="7" spans="1:12" ht="24" customHeight="1" x14ac:dyDescent="0.25">
      <c r="A7" s="389"/>
      <c r="B7" s="390"/>
      <c r="C7" s="390"/>
      <c r="D7" s="392"/>
      <c r="E7" s="387"/>
      <c r="F7" s="387"/>
      <c r="G7" s="387"/>
      <c r="H7" s="387"/>
      <c r="I7" s="387"/>
      <c r="J7" s="395" t="s">
        <v>268</v>
      </c>
      <c r="K7" s="136" t="s">
        <v>269</v>
      </c>
      <c r="L7" s="2"/>
    </row>
    <row r="8" spans="1:12" ht="189.75" customHeight="1" x14ac:dyDescent="0.25">
      <c r="A8" s="389"/>
      <c r="B8" s="391"/>
      <c r="C8" s="391"/>
      <c r="D8" s="392"/>
      <c r="E8" s="387"/>
      <c r="F8" s="387"/>
      <c r="G8" s="387" t="s">
        <v>3</v>
      </c>
      <c r="H8" s="387"/>
      <c r="I8" s="387"/>
      <c r="J8" s="395"/>
      <c r="K8" s="137" t="s">
        <v>249</v>
      </c>
    </row>
    <row r="9" spans="1:12" ht="21" customHeight="1" x14ac:dyDescent="0.25">
      <c r="A9" s="138">
        <v>1</v>
      </c>
      <c r="B9" s="138">
        <v>2</v>
      </c>
      <c r="C9" s="138">
        <v>3</v>
      </c>
      <c r="D9" s="138">
        <v>4</v>
      </c>
      <c r="E9" s="138">
        <v>5</v>
      </c>
      <c r="F9" s="139" t="s">
        <v>262</v>
      </c>
      <c r="G9" s="138">
        <v>6</v>
      </c>
      <c r="H9" s="138">
        <v>7</v>
      </c>
      <c r="I9" s="138">
        <v>8</v>
      </c>
      <c r="J9" s="138">
        <v>9</v>
      </c>
      <c r="K9" s="138">
        <v>10</v>
      </c>
      <c r="L9" s="3"/>
    </row>
    <row r="10" spans="1:12" ht="23.25" customHeight="1" x14ac:dyDescent="0.25">
      <c r="A10" s="140" t="s">
        <v>99</v>
      </c>
      <c r="B10" s="151">
        <v>100</v>
      </c>
      <c r="C10" s="142" t="s">
        <v>6</v>
      </c>
      <c r="D10" s="143">
        <f>E10+G10+H10+J10</f>
        <v>50447143.230000004</v>
      </c>
      <c r="E10" s="153">
        <f>E12</f>
        <v>37676363.230000004</v>
      </c>
      <c r="F10" s="142" t="s">
        <v>6</v>
      </c>
      <c r="G10" s="143">
        <f>G15</f>
        <v>2701200</v>
      </c>
      <c r="H10" s="153"/>
      <c r="I10" s="142" t="s">
        <v>6</v>
      </c>
      <c r="J10" s="143">
        <f>J15+J12</f>
        <v>10069580</v>
      </c>
      <c r="K10" s="153">
        <f>K15</f>
        <v>100000</v>
      </c>
      <c r="L10" s="4"/>
    </row>
    <row r="11" spans="1:12" ht="27.75" customHeight="1" x14ac:dyDescent="0.25">
      <c r="A11" s="140" t="s">
        <v>91</v>
      </c>
      <c r="B11" s="151">
        <v>110</v>
      </c>
      <c r="C11" s="142"/>
      <c r="D11" s="143">
        <f t="shared" ref="D11:D21" si="0">E11+G11+H11+J11</f>
        <v>0</v>
      </c>
      <c r="E11" s="155"/>
      <c r="F11" s="142" t="s">
        <v>6</v>
      </c>
      <c r="G11" s="143"/>
      <c r="H11" s="156"/>
      <c r="I11" s="142" t="s">
        <v>6</v>
      </c>
      <c r="J11" s="143"/>
      <c r="K11" s="157"/>
      <c r="L11" s="4"/>
    </row>
    <row r="12" spans="1:12" ht="18.75" customHeight="1" x14ac:dyDescent="0.25">
      <c r="A12" s="140" t="s">
        <v>92</v>
      </c>
      <c r="B12" s="151">
        <v>120</v>
      </c>
      <c r="C12" s="142"/>
      <c r="D12" s="143">
        <f t="shared" si="0"/>
        <v>47745943.230000004</v>
      </c>
      <c r="E12" s="158">
        <f>'7'!E12</f>
        <v>37676363.230000004</v>
      </c>
      <c r="F12" s="142" t="s">
        <v>6</v>
      </c>
      <c r="G12" s="143"/>
      <c r="H12" s="158"/>
      <c r="I12" s="142" t="s">
        <v>6</v>
      </c>
      <c r="J12" s="143">
        <f>'7'!N14</f>
        <v>10069580</v>
      </c>
      <c r="K12" s="146">
        <f>'7'!O14</f>
        <v>100000</v>
      </c>
      <c r="L12" s="4"/>
    </row>
    <row r="13" spans="1:12" ht="36.75" customHeight="1" x14ac:dyDescent="0.25">
      <c r="A13" s="140" t="s">
        <v>93</v>
      </c>
      <c r="B13" s="151">
        <v>130</v>
      </c>
      <c r="C13" s="142"/>
      <c r="D13" s="143">
        <f t="shared" si="0"/>
        <v>0</v>
      </c>
      <c r="E13" s="158"/>
      <c r="F13" s="142" t="s">
        <v>6</v>
      </c>
      <c r="G13" s="143"/>
      <c r="H13" s="156"/>
      <c r="I13" s="142" t="s">
        <v>6</v>
      </c>
      <c r="J13" s="143"/>
      <c r="K13" s="159"/>
      <c r="L13" s="4"/>
    </row>
    <row r="14" spans="1:12" ht="93" customHeight="1" x14ac:dyDescent="0.25">
      <c r="A14" s="140" t="s">
        <v>94</v>
      </c>
      <c r="B14" s="151">
        <v>140</v>
      </c>
      <c r="C14" s="142"/>
      <c r="D14" s="143">
        <f t="shared" si="0"/>
        <v>0</v>
      </c>
      <c r="E14" s="158"/>
      <c r="F14" s="142" t="s">
        <v>6</v>
      </c>
      <c r="G14" s="143"/>
      <c r="H14" s="156"/>
      <c r="I14" s="142" t="s">
        <v>6</v>
      </c>
      <c r="J14" s="143"/>
      <c r="K14" s="159"/>
      <c r="L14" s="4"/>
    </row>
    <row r="15" spans="1:12" ht="42.75" customHeight="1" x14ac:dyDescent="0.25">
      <c r="A15" s="140" t="s">
        <v>270</v>
      </c>
      <c r="B15" s="151">
        <v>150</v>
      </c>
      <c r="C15" s="142"/>
      <c r="D15" s="143">
        <f t="shared" si="0"/>
        <v>2701200</v>
      </c>
      <c r="E15" s="152"/>
      <c r="F15" s="142" t="s">
        <v>6</v>
      </c>
      <c r="G15" s="143">
        <f>'7'!I17</f>
        <v>2701200</v>
      </c>
      <c r="H15" s="153"/>
      <c r="I15" s="142" t="s">
        <v>6</v>
      </c>
      <c r="J15" s="143">
        <f>'7'!O17</f>
        <v>0</v>
      </c>
      <c r="K15" s="160">
        <v>100000</v>
      </c>
      <c r="L15" s="4"/>
    </row>
    <row r="16" spans="1:12" ht="21" customHeight="1" x14ac:dyDescent="0.25">
      <c r="A16" s="140" t="s">
        <v>252</v>
      </c>
      <c r="B16" s="151">
        <v>160</v>
      </c>
      <c r="C16" s="142"/>
      <c r="D16" s="143">
        <f>'7'!D18</f>
        <v>0</v>
      </c>
      <c r="E16" s="145"/>
      <c r="F16" s="142" t="s">
        <v>6</v>
      </c>
      <c r="G16" s="143">
        <f>D16</f>
        <v>0</v>
      </c>
      <c r="H16" s="161"/>
      <c r="I16" s="142" t="s">
        <v>6</v>
      </c>
      <c r="J16" s="143"/>
      <c r="K16" s="162"/>
      <c r="L16" s="4"/>
    </row>
    <row r="17" spans="1:12" ht="37.5" customHeight="1" x14ac:dyDescent="0.25">
      <c r="A17" s="140" t="s">
        <v>100</v>
      </c>
      <c r="B17" s="151">
        <v>180</v>
      </c>
      <c r="C17" s="142" t="s">
        <v>6</v>
      </c>
      <c r="D17" s="143">
        <f t="shared" si="0"/>
        <v>0</v>
      </c>
      <c r="E17" s="158"/>
      <c r="F17" s="142" t="s">
        <v>6</v>
      </c>
      <c r="G17" s="143"/>
      <c r="H17" s="156"/>
      <c r="I17" s="142" t="s">
        <v>6</v>
      </c>
      <c r="J17" s="143">
        <f>'7'!N19</f>
        <v>0</v>
      </c>
      <c r="K17" s="159"/>
      <c r="L17" s="4"/>
    </row>
    <row r="18" spans="1:12" ht="16.5" customHeight="1" x14ac:dyDescent="0.25">
      <c r="A18" s="140" t="s">
        <v>95</v>
      </c>
      <c r="B18" s="151">
        <v>181</v>
      </c>
      <c r="C18" s="142" t="s">
        <v>6</v>
      </c>
      <c r="D18" s="143">
        <f t="shared" si="0"/>
        <v>0</v>
      </c>
      <c r="E18" s="158"/>
      <c r="F18" s="142" t="s">
        <v>6</v>
      </c>
      <c r="G18" s="143"/>
      <c r="H18" s="156"/>
      <c r="I18" s="142" t="s">
        <v>6</v>
      </c>
      <c r="J18" s="143"/>
      <c r="K18" s="159"/>
      <c r="L18" s="4"/>
    </row>
    <row r="19" spans="1:12" ht="16.5" customHeight="1" x14ac:dyDescent="0.25">
      <c r="A19" s="140" t="s">
        <v>96</v>
      </c>
      <c r="B19" s="151">
        <v>182</v>
      </c>
      <c r="C19" s="142" t="s">
        <v>6</v>
      </c>
      <c r="D19" s="143">
        <f t="shared" si="0"/>
        <v>0</v>
      </c>
      <c r="E19" s="158"/>
      <c r="F19" s="142" t="s">
        <v>6</v>
      </c>
      <c r="G19" s="143"/>
      <c r="H19" s="156"/>
      <c r="I19" s="142" t="s">
        <v>6</v>
      </c>
      <c r="J19" s="143"/>
      <c r="K19" s="159"/>
      <c r="L19" s="4"/>
    </row>
    <row r="20" spans="1:12" ht="16.5" customHeight="1" x14ac:dyDescent="0.25">
      <c r="A20" s="140" t="s">
        <v>97</v>
      </c>
      <c r="B20" s="151">
        <v>183</v>
      </c>
      <c r="C20" s="142" t="s">
        <v>6</v>
      </c>
      <c r="D20" s="143">
        <f t="shared" si="0"/>
        <v>0</v>
      </c>
      <c r="E20" s="158"/>
      <c r="F20" s="142" t="s">
        <v>6</v>
      </c>
      <c r="G20" s="143"/>
      <c r="H20" s="156"/>
      <c r="I20" s="142" t="s">
        <v>6</v>
      </c>
      <c r="J20" s="143"/>
      <c r="K20" s="159"/>
      <c r="L20" s="4"/>
    </row>
    <row r="21" spans="1:12" ht="16.5" customHeight="1" x14ac:dyDescent="0.25">
      <c r="A21" s="140" t="s">
        <v>98</v>
      </c>
      <c r="B21" s="151">
        <v>184</v>
      </c>
      <c r="C21" s="142" t="s">
        <v>6</v>
      </c>
      <c r="D21" s="143">
        <f t="shared" si="0"/>
        <v>0</v>
      </c>
      <c r="E21" s="158"/>
      <c r="F21" s="142" t="s">
        <v>6</v>
      </c>
      <c r="G21" s="143"/>
      <c r="H21" s="156"/>
      <c r="I21" s="142" t="s">
        <v>6</v>
      </c>
      <c r="J21" s="143"/>
      <c r="K21" s="159"/>
      <c r="L21" s="4"/>
    </row>
    <row r="22" spans="1:12" ht="19.5" customHeight="1" x14ac:dyDescent="0.25">
      <c r="A22" s="41"/>
      <c r="B22" s="41"/>
      <c r="C22" s="41"/>
      <c r="D22" s="396"/>
      <c r="E22" s="397"/>
      <c r="F22" s="397"/>
      <c r="G22" s="398"/>
      <c r="H22" s="398"/>
      <c r="I22" s="398"/>
      <c r="J22" s="398"/>
      <c r="K22" s="398"/>
      <c r="L22" s="1"/>
    </row>
    <row r="23" spans="1:12" ht="32.25" customHeight="1" x14ac:dyDescent="0.35">
      <c r="A23" s="43"/>
      <c r="B23" s="43"/>
      <c r="C23" s="43"/>
      <c r="D23" s="397"/>
      <c r="E23" s="397"/>
      <c r="F23" s="397"/>
      <c r="G23" s="398"/>
      <c r="H23" s="398"/>
      <c r="I23" s="398"/>
      <c r="J23" s="398"/>
      <c r="K23" s="398"/>
      <c r="L23" s="1"/>
    </row>
    <row r="24" spans="1:12" s="120" customFormat="1" ht="36" customHeight="1" x14ac:dyDescent="0.25">
      <c r="A24" s="389" t="s">
        <v>1</v>
      </c>
      <c r="B24" s="390" t="s">
        <v>103</v>
      </c>
      <c r="C24" s="390" t="s">
        <v>256</v>
      </c>
      <c r="D24" s="392" t="s">
        <v>257</v>
      </c>
      <c r="E24" s="393" t="s">
        <v>258</v>
      </c>
      <c r="F24" s="387"/>
      <c r="G24" s="387"/>
      <c r="H24" s="387"/>
      <c r="I24" s="387"/>
      <c r="J24" s="387"/>
      <c r="K24" s="387"/>
      <c r="L24" s="109"/>
    </row>
    <row r="25" spans="1:12" s="120" customFormat="1" ht="36" customHeight="1" x14ac:dyDescent="0.25">
      <c r="A25" s="389"/>
      <c r="B25" s="390"/>
      <c r="C25" s="390"/>
      <c r="D25" s="392"/>
      <c r="E25" s="393" t="s">
        <v>2</v>
      </c>
      <c r="F25" s="387"/>
      <c r="G25" s="387"/>
      <c r="H25" s="387"/>
      <c r="I25" s="387"/>
      <c r="J25" s="387"/>
      <c r="K25" s="387"/>
      <c r="L25" s="109"/>
    </row>
    <row r="26" spans="1:12" s="120" customFormat="1" ht="36" customHeight="1" x14ac:dyDescent="0.25">
      <c r="A26" s="389"/>
      <c r="B26" s="390"/>
      <c r="C26" s="390"/>
      <c r="D26" s="392"/>
      <c r="E26" s="394" t="s">
        <v>259</v>
      </c>
      <c r="F26" s="386" t="s">
        <v>261</v>
      </c>
      <c r="G26" s="386" t="s">
        <v>263</v>
      </c>
      <c r="H26" s="395" t="s">
        <v>265</v>
      </c>
      <c r="I26" s="395" t="s">
        <v>266</v>
      </c>
      <c r="J26" s="387" t="s">
        <v>267</v>
      </c>
      <c r="K26" s="387"/>
      <c r="L26" s="109"/>
    </row>
    <row r="27" spans="1:12" s="120" customFormat="1" ht="36" customHeight="1" x14ac:dyDescent="0.25">
      <c r="A27" s="389"/>
      <c r="B27" s="390"/>
      <c r="C27" s="390"/>
      <c r="D27" s="392"/>
      <c r="E27" s="387"/>
      <c r="F27" s="387"/>
      <c r="G27" s="387"/>
      <c r="H27" s="395"/>
      <c r="I27" s="395"/>
      <c r="J27" s="395" t="s">
        <v>268</v>
      </c>
      <c r="K27" s="136" t="s">
        <v>269</v>
      </c>
      <c r="L27" s="109"/>
    </row>
    <row r="28" spans="1:12" s="120" customFormat="1" ht="187.5" customHeight="1" x14ac:dyDescent="0.25">
      <c r="A28" s="389"/>
      <c r="B28" s="391"/>
      <c r="C28" s="391"/>
      <c r="D28" s="392"/>
      <c r="E28" s="387"/>
      <c r="F28" s="387"/>
      <c r="G28" s="387" t="s">
        <v>3</v>
      </c>
      <c r="H28" s="395"/>
      <c r="I28" s="395"/>
      <c r="J28" s="395"/>
      <c r="K28" s="137" t="s">
        <v>249</v>
      </c>
      <c r="L28" s="3"/>
    </row>
    <row r="29" spans="1:12" ht="18" customHeight="1" x14ac:dyDescent="0.25">
      <c r="A29" s="138">
        <v>1</v>
      </c>
      <c r="B29" s="138">
        <v>2</v>
      </c>
      <c r="C29" s="138">
        <v>3</v>
      </c>
      <c r="D29" s="138">
        <v>4</v>
      </c>
      <c r="E29" s="138">
        <v>5</v>
      </c>
      <c r="F29" s="139" t="s">
        <v>262</v>
      </c>
      <c r="G29" s="138">
        <v>6</v>
      </c>
      <c r="H29" s="138">
        <v>7</v>
      </c>
      <c r="I29" s="138">
        <v>8</v>
      </c>
      <c r="J29" s="138">
        <v>9</v>
      </c>
      <c r="K29" s="138">
        <v>10</v>
      </c>
      <c r="L29" s="4"/>
    </row>
    <row r="30" spans="1:12" ht="22.5" customHeight="1" x14ac:dyDescent="0.25">
      <c r="A30" s="140" t="s">
        <v>273</v>
      </c>
      <c r="B30" s="141">
        <v>200</v>
      </c>
      <c r="C30" s="142" t="s">
        <v>6</v>
      </c>
      <c r="D30" s="143">
        <f>E30+G30+H30+J30</f>
        <v>52423425.096980006</v>
      </c>
      <c r="E30" s="144">
        <f>E31+E33+E35+E38</f>
        <v>38038771.636980005</v>
      </c>
      <c r="F30" s="142" t="s">
        <v>6</v>
      </c>
      <c r="G30" s="143">
        <f>G38</f>
        <v>2701200</v>
      </c>
      <c r="H30" s="144"/>
      <c r="I30" s="142" t="s">
        <v>6</v>
      </c>
      <c r="J30" s="143">
        <f>J31+J33+J35+J38</f>
        <v>11683453.459999997</v>
      </c>
      <c r="K30" s="144">
        <f>K38</f>
        <v>100000</v>
      </c>
      <c r="L30" s="4"/>
    </row>
    <row r="31" spans="1:12" ht="18" customHeight="1" x14ac:dyDescent="0.25">
      <c r="A31" s="140" t="s">
        <v>274</v>
      </c>
      <c r="B31" s="141">
        <v>210</v>
      </c>
      <c r="C31" s="142"/>
      <c r="D31" s="143">
        <f t="shared" ref="D31:D44" si="1">E31+G31+H31+J31+K31</f>
        <v>28626357.616580002</v>
      </c>
      <c r="E31" s="144">
        <f>'7'!E42</f>
        <v>27900700.936580002</v>
      </c>
      <c r="F31" s="142" t="s">
        <v>6</v>
      </c>
      <c r="G31" s="143"/>
      <c r="H31" s="144"/>
      <c r="I31" s="142" t="s">
        <v>6</v>
      </c>
      <c r="J31" s="143">
        <f>'7'!N42</f>
        <v>725656.68</v>
      </c>
      <c r="K31" s="144"/>
      <c r="L31" s="4"/>
    </row>
    <row r="32" spans="1:12" ht="42.75" customHeight="1" x14ac:dyDescent="0.25">
      <c r="A32" s="140" t="s">
        <v>275</v>
      </c>
      <c r="B32" s="141">
        <v>211</v>
      </c>
      <c r="C32" s="142"/>
      <c r="D32" s="143">
        <f t="shared" si="1"/>
        <v>21986449.789999999</v>
      </c>
      <c r="E32" s="145">
        <f>'7'!E44</f>
        <v>21429109.789999999</v>
      </c>
      <c r="F32" s="142" t="s">
        <v>6</v>
      </c>
      <c r="G32" s="143"/>
      <c r="H32" s="146"/>
      <c r="I32" s="142" t="s">
        <v>6</v>
      </c>
      <c r="J32" s="143">
        <f>'7'!N44</f>
        <v>557340</v>
      </c>
      <c r="K32" s="146"/>
      <c r="L32" s="4"/>
    </row>
    <row r="33" spans="1:12" ht="38.25" customHeight="1" x14ac:dyDescent="0.25">
      <c r="A33" s="140" t="s">
        <v>281</v>
      </c>
      <c r="B33" s="141">
        <v>212</v>
      </c>
      <c r="C33" s="142"/>
      <c r="D33" s="143">
        <f t="shared" si="1"/>
        <v>1800</v>
      </c>
      <c r="E33" s="145">
        <f>'7'!E45</f>
        <v>1800</v>
      </c>
      <c r="F33" s="142" t="s">
        <v>6</v>
      </c>
      <c r="G33" s="143"/>
      <c r="H33" s="146"/>
      <c r="I33" s="142" t="s">
        <v>6</v>
      </c>
      <c r="J33" s="143">
        <f>'7'!N45</f>
        <v>0</v>
      </c>
      <c r="K33" s="146"/>
      <c r="L33" s="4"/>
    </row>
    <row r="34" spans="1:12" ht="20.25" customHeight="1" x14ac:dyDescent="0.25">
      <c r="A34" s="140" t="s">
        <v>277</v>
      </c>
      <c r="B34" s="141">
        <v>220</v>
      </c>
      <c r="C34" s="142"/>
      <c r="D34" s="143">
        <f t="shared" si="1"/>
        <v>0</v>
      </c>
      <c r="E34" s="145"/>
      <c r="F34" s="142" t="s">
        <v>6</v>
      </c>
      <c r="G34" s="143"/>
      <c r="H34" s="146"/>
      <c r="I34" s="142" t="s">
        <v>6</v>
      </c>
      <c r="J34" s="143"/>
      <c r="K34" s="146"/>
      <c r="L34" s="4"/>
    </row>
    <row r="35" spans="1:12" ht="27" customHeight="1" x14ac:dyDescent="0.25">
      <c r="A35" s="140" t="s">
        <v>282</v>
      </c>
      <c r="B35" s="141">
        <v>230</v>
      </c>
      <c r="C35" s="142"/>
      <c r="D35" s="143">
        <f t="shared" si="1"/>
        <v>4635240.6100000003</v>
      </c>
      <c r="E35" s="144">
        <f>'7'!E48</f>
        <v>4625240.6100000003</v>
      </c>
      <c r="F35" s="142" t="s">
        <v>6</v>
      </c>
      <c r="G35" s="143"/>
      <c r="H35" s="144"/>
      <c r="I35" s="142" t="s">
        <v>6</v>
      </c>
      <c r="J35" s="143">
        <f>'7'!N48</f>
        <v>10000</v>
      </c>
      <c r="K35" s="144"/>
      <c r="L35" s="4"/>
    </row>
    <row r="36" spans="1:12" ht="58.5" customHeight="1" x14ac:dyDescent="0.25">
      <c r="A36" s="140" t="s">
        <v>240</v>
      </c>
      <c r="B36" s="141">
        <v>240</v>
      </c>
      <c r="C36" s="142"/>
      <c r="D36" s="143">
        <f t="shared" si="1"/>
        <v>0</v>
      </c>
      <c r="E36" s="144"/>
      <c r="F36" s="142" t="s">
        <v>6</v>
      </c>
      <c r="G36" s="143"/>
      <c r="H36" s="147"/>
      <c r="I36" s="142" t="s">
        <v>6</v>
      </c>
      <c r="J36" s="143"/>
      <c r="K36" s="147"/>
      <c r="L36" s="4"/>
    </row>
    <row r="37" spans="1:12" ht="43.5" customHeight="1" x14ac:dyDescent="0.25">
      <c r="A37" s="140" t="s">
        <v>283</v>
      </c>
      <c r="B37" s="141">
        <v>250</v>
      </c>
      <c r="C37" s="142"/>
      <c r="D37" s="143">
        <f t="shared" si="1"/>
        <v>0</v>
      </c>
      <c r="E37" s="144"/>
      <c r="F37" s="142" t="s">
        <v>6</v>
      </c>
      <c r="G37" s="143"/>
      <c r="H37" s="144"/>
      <c r="I37" s="142" t="s">
        <v>6</v>
      </c>
      <c r="J37" s="143"/>
      <c r="K37" s="144"/>
      <c r="L37" s="4"/>
    </row>
    <row r="38" spans="1:12" ht="45" customHeight="1" x14ac:dyDescent="0.25">
      <c r="A38" s="140" t="s">
        <v>279</v>
      </c>
      <c r="B38" s="141">
        <v>260</v>
      </c>
      <c r="C38" s="142" t="s">
        <v>6</v>
      </c>
      <c r="D38" s="143">
        <f>E38+G38+H38+J38</f>
        <v>19160026.870399997</v>
      </c>
      <c r="E38" s="144">
        <f>'7'!E58</f>
        <v>5511030.0904000001</v>
      </c>
      <c r="F38" s="142" t="s">
        <v>6</v>
      </c>
      <c r="G38" s="143">
        <f>'7'!I58</f>
        <v>2701200</v>
      </c>
      <c r="H38" s="144"/>
      <c r="I38" s="142" t="s">
        <v>6</v>
      </c>
      <c r="J38" s="143">
        <f>'7'!N58</f>
        <v>10947796.779999997</v>
      </c>
      <c r="K38" s="144">
        <v>100000</v>
      </c>
      <c r="L38" s="4"/>
    </row>
    <row r="39" spans="1:12" ht="37.5" x14ac:dyDescent="0.25">
      <c r="A39" s="140" t="s">
        <v>244</v>
      </c>
      <c r="B39" s="141">
        <v>300</v>
      </c>
      <c r="C39" s="142" t="s">
        <v>6</v>
      </c>
      <c r="D39" s="143">
        <f t="shared" si="1"/>
        <v>0</v>
      </c>
      <c r="E39" s="144"/>
      <c r="F39" s="142" t="s">
        <v>6</v>
      </c>
      <c r="G39" s="143"/>
      <c r="H39" s="144"/>
      <c r="I39" s="142" t="s">
        <v>6</v>
      </c>
      <c r="J39" s="143"/>
      <c r="K39" s="144"/>
      <c r="L39" s="4"/>
    </row>
    <row r="40" spans="1:12" ht="18.75" x14ac:dyDescent="0.25">
      <c r="A40" s="140" t="s">
        <v>241</v>
      </c>
      <c r="B40" s="141">
        <v>310</v>
      </c>
      <c r="C40" s="142"/>
      <c r="D40" s="143">
        <f t="shared" si="1"/>
        <v>0</v>
      </c>
      <c r="E40" s="144"/>
      <c r="F40" s="142" t="s">
        <v>6</v>
      </c>
      <c r="G40" s="143"/>
      <c r="H40" s="148"/>
      <c r="I40" s="142" t="s">
        <v>6</v>
      </c>
      <c r="J40" s="143"/>
      <c r="K40" s="148"/>
      <c r="L40" s="4"/>
    </row>
    <row r="41" spans="1:12" ht="18.75" x14ac:dyDescent="0.25">
      <c r="A41" s="140" t="s">
        <v>4</v>
      </c>
      <c r="B41" s="141">
        <v>320</v>
      </c>
      <c r="C41" s="142"/>
      <c r="D41" s="143">
        <f t="shared" si="1"/>
        <v>0</v>
      </c>
      <c r="E41" s="144"/>
      <c r="F41" s="142" t="s">
        <v>6</v>
      </c>
      <c r="G41" s="143"/>
      <c r="H41" s="148"/>
      <c r="I41" s="142" t="s">
        <v>6</v>
      </c>
      <c r="J41" s="143"/>
      <c r="K41" s="148"/>
      <c r="L41" s="4"/>
    </row>
    <row r="42" spans="1:12" ht="37.5" x14ac:dyDescent="0.25">
      <c r="A42" s="140" t="s">
        <v>245</v>
      </c>
      <c r="B42" s="141">
        <v>400</v>
      </c>
      <c r="C42" s="142"/>
      <c r="D42" s="143">
        <f t="shared" si="1"/>
        <v>0</v>
      </c>
      <c r="E42" s="144"/>
      <c r="F42" s="142" t="s">
        <v>6</v>
      </c>
      <c r="G42" s="143"/>
      <c r="H42" s="144"/>
      <c r="I42" s="142" t="s">
        <v>6</v>
      </c>
      <c r="J42" s="143"/>
      <c r="K42" s="144"/>
      <c r="L42" s="4"/>
    </row>
    <row r="43" spans="1:12" ht="19.5" customHeight="1" x14ac:dyDescent="0.25">
      <c r="A43" s="140" t="s">
        <v>242</v>
      </c>
      <c r="B43" s="141">
        <v>410</v>
      </c>
      <c r="C43" s="142"/>
      <c r="D43" s="143">
        <f t="shared" si="1"/>
        <v>0</v>
      </c>
      <c r="E43" s="144"/>
      <c r="F43" s="142" t="s">
        <v>6</v>
      </c>
      <c r="G43" s="143"/>
      <c r="H43" s="148"/>
      <c r="I43" s="142" t="s">
        <v>6</v>
      </c>
      <c r="J43" s="143"/>
      <c r="K43" s="148"/>
      <c r="L43" s="4"/>
    </row>
    <row r="44" spans="1:12" ht="18.75" x14ac:dyDescent="0.25">
      <c r="A44" s="140" t="s">
        <v>243</v>
      </c>
      <c r="B44" s="141">
        <v>420</v>
      </c>
      <c r="C44" s="142"/>
      <c r="D44" s="143">
        <f t="shared" si="1"/>
        <v>0</v>
      </c>
      <c r="E44" s="149"/>
      <c r="F44" s="142" t="s">
        <v>6</v>
      </c>
      <c r="G44" s="143"/>
      <c r="H44" s="149"/>
      <c r="I44" s="142" t="s">
        <v>6</v>
      </c>
      <c r="J44" s="143"/>
      <c r="K44" s="149"/>
      <c r="L44" s="1"/>
    </row>
    <row r="45" spans="1:12" ht="31.5" customHeight="1" x14ac:dyDescent="0.25">
      <c r="A45" s="150" t="s">
        <v>311</v>
      </c>
      <c r="B45" s="151">
        <v>500</v>
      </c>
      <c r="C45" s="142" t="s">
        <v>6</v>
      </c>
      <c r="D45" s="143">
        <f>E45+J45</f>
        <v>1976281.8699999999</v>
      </c>
      <c r="E45" s="152">
        <v>362408.41</v>
      </c>
      <c r="F45" s="142" t="s">
        <v>6</v>
      </c>
      <c r="G45" s="143"/>
      <c r="H45" s="153"/>
      <c r="I45" s="142" t="s">
        <v>6</v>
      </c>
      <c r="J45" s="143">
        <f>'7'!N10</f>
        <v>1613873.46</v>
      </c>
      <c r="K45" s="154"/>
      <c r="L45" s="4"/>
    </row>
    <row r="46" spans="1:12" ht="48.75" customHeight="1" x14ac:dyDescent="0.25">
      <c r="A46" s="150" t="s">
        <v>310</v>
      </c>
      <c r="B46" s="151">
        <v>510</v>
      </c>
      <c r="C46" s="142" t="s">
        <v>6</v>
      </c>
      <c r="D46" s="143">
        <f>E46+G46+H46+J46+K46</f>
        <v>0</v>
      </c>
      <c r="E46" s="152"/>
      <c r="F46" s="142" t="s">
        <v>6</v>
      </c>
      <c r="G46" s="143"/>
      <c r="H46" s="153"/>
      <c r="I46" s="142" t="s">
        <v>6</v>
      </c>
      <c r="J46" s="143"/>
      <c r="K46" s="154"/>
      <c r="L46" s="4"/>
    </row>
    <row r="47" spans="1:12" ht="18" customHeight="1" x14ac:dyDescent="0.25">
      <c r="A47" s="150" t="s">
        <v>312</v>
      </c>
      <c r="B47" s="151">
        <v>600</v>
      </c>
      <c r="C47" s="142"/>
      <c r="D47" s="143">
        <f>D10+D45-D30</f>
        <v>3.0199959874153137E-3</v>
      </c>
      <c r="E47" s="152"/>
      <c r="F47" s="142" t="s">
        <v>6</v>
      </c>
      <c r="G47" s="143"/>
      <c r="H47" s="153"/>
      <c r="I47" s="142" t="s">
        <v>6</v>
      </c>
      <c r="J47" s="143">
        <f>J10-J30+J45</f>
        <v>2.7939677238464355E-9</v>
      </c>
      <c r="K47" s="154"/>
      <c r="L47" s="4"/>
    </row>
    <row r="48" spans="1:12" ht="66.75" customHeight="1" x14ac:dyDescent="0.25">
      <c r="A48" s="150" t="s">
        <v>310</v>
      </c>
      <c r="B48" s="151">
        <v>610</v>
      </c>
      <c r="C48" s="142" t="s">
        <v>6</v>
      </c>
      <c r="D48" s="143">
        <f>E48+G48+H48+J48+K48</f>
        <v>0</v>
      </c>
      <c r="E48" s="152"/>
      <c r="F48" s="142" t="s">
        <v>6</v>
      </c>
      <c r="G48" s="143"/>
      <c r="H48" s="153"/>
      <c r="I48" s="142" t="s">
        <v>6</v>
      </c>
      <c r="J48" s="143"/>
      <c r="K48" s="154"/>
      <c r="L48" s="4"/>
    </row>
    <row r="49" spans="1:12" ht="30.75" customHeight="1" x14ac:dyDescent="0.25">
      <c r="A49" s="164"/>
      <c r="B49" s="165"/>
      <c r="C49" s="166"/>
      <c r="D49" s="167"/>
      <c r="E49" s="168"/>
      <c r="F49" s="166"/>
      <c r="G49" s="167"/>
      <c r="H49" s="169"/>
      <c r="I49" s="166"/>
      <c r="J49" s="167"/>
      <c r="K49" s="170"/>
      <c r="L49" s="4"/>
    </row>
    <row r="50" spans="1:12" ht="33" customHeight="1" x14ac:dyDescent="0.25">
      <c r="A50" s="164"/>
      <c r="B50" s="165"/>
      <c r="C50" s="166"/>
      <c r="D50" s="167"/>
      <c r="E50" s="168"/>
      <c r="F50" s="166"/>
      <c r="G50" s="167"/>
      <c r="H50" s="169"/>
      <c r="I50" s="166"/>
      <c r="J50" s="167"/>
      <c r="K50" s="170"/>
      <c r="L50" s="4"/>
    </row>
    <row r="51" spans="1:12" ht="21" x14ac:dyDescent="0.35">
      <c r="B51" s="112"/>
      <c r="D51" s="60"/>
      <c r="E51" s="401" t="s">
        <v>50</v>
      </c>
      <c r="F51" s="401"/>
      <c r="G51" s="402" t="s">
        <v>435</v>
      </c>
      <c r="H51" s="402"/>
      <c r="I51" s="402"/>
      <c r="J51" s="402"/>
      <c r="K51" s="402"/>
    </row>
    <row r="52" spans="1:12" ht="17.25" customHeight="1" x14ac:dyDescent="0.35">
      <c r="C52" s="44"/>
      <c r="D52" s="60"/>
      <c r="E52" s="62"/>
      <c r="F52" s="62"/>
      <c r="G52" s="399"/>
      <c r="H52" s="399"/>
      <c r="I52" s="399"/>
      <c r="J52" s="399"/>
      <c r="K52" s="399"/>
    </row>
    <row r="53" spans="1:12" ht="21" x14ac:dyDescent="0.35">
      <c r="A53" s="44"/>
      <c r="C53" s="44"/>
      <c r="D53" s="60"/>
      <c r="E53" s="401" t="s">
        <v>49</v>
      </c>
      <c r="F53" s="401"/>
      <c r="G53" s="402" t="s">
        <v>453</v>
      </c>
      <c r="H53" s="402"/>
      <c r="I53" s="402"/>
      <c r="J53" s="402"/>
      <c r="K53" s="402"/>
    </row>
    <row r="54" spans="1:12" ht="14.25" customHeight="1" x14ac:dyDescent="0.25">
      <c r="A54" s="44"/>
      <c r="B54" s="44"/>
      <c r="C54" s="44"/>
      <c r="D54" s="60"/>
      <c r="E54" s="60"/>
      <c r="F54" s="60"/>
      <c r="G54" s="399"/>
      <c r="H54" s="399"/>
      <c r="I54" s="399"/>
      <c r="J54" s="399"/>
      <c r="K54" s="399"/>
    </row>
    <row r="55" spans="1:12" x14ac:dyDescent="0.25">
      <c r="A55" s="44"/>
      <c r="B55" s="44"/>
      <c r="C55" s="44"/>
      <c r="D55" s="60"/>
      <c r="E55" s="60"/>
      <c r="F55" s="60"/>
      <c r="G55" s="60"/>
      <c r="H55" s="60"/>
      <c r="I55" s="60"/>
      <c r="J55" s="60"/>
      <c r="K55" s="60"/>
    </row>
    <row r="56" spans="1:12" x14ac:dyDescent="0.25">
      <c r="A56" s="44"/>
      <c r="B56" s="44"/>
      <c r="C56" s="44"/>
      <c r="D56" s="399"/>
      <c r="E56" s="399"/>
      <c r="F56" s="399"/>
      <c r="G56" s="400"/>
      <c r="H56" s="400"/>
      <c r="I56" s="400"/>
      <c r="J56" s="400"/>
      <c r="K56" s="400"/>
    </row>
    <row r="57" spans="1:12" x14ac:dyDescent="0.25">
      <c r="A57" s="44"/>
      <c r="B57" s="44"/>
      <c r="C57" s="44"/>
      <c r="D57" s="399"/>
      <c r="E57" s="399"/>
      <c r="F57" s="399"/>
      <c r="G57" s="399"/>
      <c r="H57" s="399"/>
      <c r="I57" s="399"/>
      <c r="J57" s="399"/>
      <c r="K57" s="399"/>
    </row>
    <row r="58" spans="1:12" x14ac:dyDescent="0.25">
      <c r="A58" s="44"/>
      <c r="B58" s="44"/>
      <c r="D58" s="121"/>
      <c r="E58" s="121"/>
      <c r="F58" s="121"/>
      <c r="G58" s="121"/>
      <c r="H58" s="121"/>
      <c r="I58" s="121"/>
      <c r="J58" s="121"/>
      <c r="K58" s="121"/>
    </row>
    <row r="59" spans="1:12" x14ac:dyDescent="0.25">
      <c r="B59" s="44"/>
      <c r="D59" s="60"/>
      <c r="E59" s="60"/>
      <c r="F59" s="60"/>
      <c r="G59" s="60"/>
      <c r="H59" s="60"/>
      <c r="I59" s="60"/>
      <c r="J59" s="60"/>
      <c r="K59" s="60"/>
    </row>
    <row r="60" spans="1:12" x14ac:dyDescent="0.25">
      <c r="D60" s="60"/>
      <c r="E60" s="60"/>
      <c r="F60" s="60"/>
      <c r="G60" s="60"/>
      <c r="H60" s="60"/>
      <c r="I60" s="60"/>
      <c r="J60" s="60"/>
      <c r="K60" s="60"/>
    </row>
    <row r="61" spans="1:12" x14ac:dyDescent="0.25">
      <c r="C61" s="44"/>
      <c r="D61" s="60"/>
      <c r="E61" s="60"/>
      <c r="F61" s="60"/>
      <c r="G61" s="60"/>
      <c r="H61" s="60"/>
      <c r="I61" s="60"/>
      <c r="J61" s="60"/>
      <c r="K61" s="60"/>
    </row>
    <row r="62" spans="1:12" x14ac:dyDescent="0.25">
      <c r="A62" s="44"/>
      <c r="C62" s="44"/>
      <c r="D62" s="64"/>
      <c r="E62" s="64"/>
      <c r="F62" s="64"/>
      <c r="G62" s="64"/>
      <c r="H62" s="64"/>
      <c r="I62" s="64"/>
      <c r="J62" s="64"/>
      <c r="K62" s="64"/>
    </row>
    <row r="63" spans="1:12" x14ac:dyDescent="0.25">
      <c r="A63" s="44"/>
      <c r="B63" s="44"/>
      <c r="C63" s="45"/>
      <c r="D63" s="65"/>
      <c r="E63" s="65"/>
      <c r="F63" s="65"/>
      <c r="G63" s="65"/>
      <c r="H63" s="65"/>
      <c r="I63" s="65"/>
      <c r="J63" s="65"/>
      <c r="K63" s="65"/>
      <c r="L63" s="1"/>
    </row>
    <row r="64" spans="1:12" x14ac:dyDescent="0.25">
      <c r="A64" s="44"/>
      <c r="B64" s="44"/>
      <c r="C64" s="44"/>
      <c r="D64" s="60"/>
      <c r="E64" s="60"/>
      <c r="F64" s="60"/>
      <c r="G64" s="60"/>
      <c r="H64" s="60"/>
      <c r="I64" s="60"/>
      <c r="J64" s="60"/>
      <c r="K64" s="60"/>
    </row>
    <row r="65" spans="1:11" x14ac:dyDescent="0.25">
      <c r="A65" s="44"/>
      <c r="B65" s="44"/>
      <c r="C65" s="44"/>
      <c r="D65" s="60"/>
      <c r="E65" s="60"/>
      <c r="F65" s="60"/>
      <c r="G65" s="60"/>
      <c r="H65" s="60"/>
      <c r="I65" s="60"/>
      <c r="J65" s="60"/>
      <c r="K65" s="60"/>
    </row>
    <row r="66" spans="1:11" x14ac:dyDescent="0.25">
      <c r="A66" s="44"/>
      <c r="B66" s="44"/>
      <c r="C66" s="44"/>
      <c r="D66" s="60"/>
      <c r="E66" s="60"/>
      <c r="F66" s="60"/>
      <c r="G66" s="60"/>
      <c r="H66" s="60"/>
      <c r="I66" s="60"/>
      <c r="J66" s="60"/>
      <c r="K66" s="60"/>
    </row>
    <row r="67" spans="1:11" x14ac:dyDescent="0.25">
      <c r="A67" s="44"/>
      <c r="B67" s="44"/>
      <c r="C67" s="44"/>
      <c r="D67" s="60"/>
      <c r="E67" s="60"/>
      <c r="F67" s="60"/>
      <c r="G67" s="60"/>
      <c r="H67" s="60"/>
      <c r="I67" s="60"/>
      <c r="J67" s="60"/>
      <c r="K67" s="60"/>
    </row>
    <row r="68" spans="1:11" x14ac:dyDescent="0.25">
      <c r="A68" s="44"/>
      <c r="B68" s="44"/>
      <c r="C68" s="44"/>
      <c r="D68" s="60"/>
      <c r="E68" s="60"/>
      <c r="F68" s="60"/>
      <c r="G68" s="60"/>
      <c r="H68" s="60"/>
      <c r="I68" s="60"/>
      <c r="J68" s="60"/>
      <c r="K68" s="60"/>
    </row>
    <row r="69" spans="1:11" x14ac:dyDescent="0.25">
      <c r="A69" s="44"/>
      <c r="B69" s="44"/>
      <c r="C69" s="44"/>
      <c r="D69" s="60"/>
      <c r="E69" s="60"/>
      <c r="F69" s="60"/>
      <c r="G69" s="60"/>
      <c r="H69" s="60"/>
      <c r="I69" s="60"/>
      <c r="J69" s="60"/>
      <c r="K69" s="60"/>
    </row>
    <row r="70" spans="1:11" x14ac:dyDescent="0.25">
      <c r="A70" s="44"/>
      <c r="B70" s="44"/>
      <c r="C70" s="44"/>
      <c r="D70" s="60"/>
      <c r="E70" s="60"/>
      <c r="F70" s="60"/>
      <c r="G70" s="60"/>
      <c r="H70" s="60"/>
      <c r="I70" s="60"/>
      <c r="J70" s="60"/>
      <c r="K70" s="60"/>
    </row>
    <row r="71" spans="1:11" x14ac:dyDescent="0.25">
      <c r="A71" s="44"/>
      <c r="B71" s="44"/>
      <c r="C71" s="44"/>
      <c r="D71" s="60"/>
      <c r="E71" s="60"/>
      <c r="F71" s="60"/>
      <c r="G71" s="60"/>
      <c r="H71" s="60"/>
      <c r="I71" s="60"/>
      <c r="J71" s="60"/>
      <c r="K71" s="60"/>
    </row>
    <row r="72" spans="1:11" x14ac:dyDescent="0.25">
      <c r="A72" s="44"/>
      <c r="B72" s="44"/>
      <c r="C72" s="44"/>
      <c r="D72" s="60"/>
      <c r="E72" s="60"/>
      <c r="F72" s="60"/>
      <c r="G72" s="60"/>
      <c r="H72" s="60"/>
      <c r="I72" s="60"/>
      <c r="J72" s="60"/>
      <c r="K72" s="60"/>
    </row>
    <row r="73" spans="1:11" x14ac:dyDescent="0.25">
      <c r="A73" s="44"/>
      <c r="B73" s="44"/>
      <c r="C73" s="44"/>
      <c r="D73" s="60"/>
      <c r="E73" s="60"/>
      <c r="F73" s="60"/>
      <c r="G73" s="60"/>
      <c r="H73" s="60"/>
      <c r="I73" s="60"/>
      <c r="J73" s="60"/>
      <c r="K73" s="60"/>
    </row>
    <row r="74" spans="1:11" x14ac:dyDescent="0.25">
      <c r="A74" s="44"/>
      <c r="B74" s="44"/>
      <c r="C74" s="44"/>
      <c r="D74" s="60"/>
      <c r="E74" s="60"/>
      <c r="F74" s="60"/>
      <c r="G74" s="60"/>
      <c r="H74" s="60"/>
      <c r="I74" s="60"/>
      <c r="J74" s="60"/>
      <c r="K74" s="60"/>
    </row>
    <row r="75" spans="1:11" x14ac:dyDescent="0.25">
      <c r="A75" s="44"/>
      <c r="B75" s="44"/>
      <c r="C75" s="44"/>
      <c r="D75" s="60"/>
      <c r="E75" s="60"/>
      <c r="F75" s="60"/>
      <c r="G75" s="60"/>
      <c r="H75" s="60"/>
      <c r="I75" s="60"/>
      <c r="J75" s="60"/>
      <c r="K75" s="60"/>
    </row>
    <row r="76" spans="1:11" x14ac:dyDescent="0.25">
      <c r="A76" s="44"/>
      <c r="B76" s="44"/>
      <c r="C76" s="44"/>
      <c r="D76" s="60"/>
      <c r="E76" s="60"/>
      <c r="F76" s="60"/>
      <c r="G76" s="60"/>
      <c r="H76" s="60"/>
      <c r="I76" s="60"/>
      <c r="J76" s="60"/>
      <c r="K76" s="60"/>
    </row>
    <row r="77" spans="1:11" x14ac:dyDescent="0.25">
      <c r="A77" s="44"/>
      <c r="B77" s="44"/>
      <c r="C77" s="44"/>
      <c r="D77" s="60"/>
      <c r="E77" s="60"/>
      <c r="F77" s="60"/>
      <c r="G77" s="60"/>
      <c r="H77" s="60"/>
      <c r="I77" s="60"/>
      <c r="J77" s="60"/>
      <c r="K77" s="60"/>
    </row>
    <row r="78" spans="1:11" x14ac:dyDescent="0.25">
      <c r="A78" s="44"/>
      <c r="B78" s="44"/>
      <c r="C78" s="44"/>
      <c r="D78" s="60"/>
      <c r="E78" s="60"/>
      <c r="F78" s="60"/>
      <c r="G78" s="60"/>
      <c r="H78" s="60"/>
      <c r="I78" s="60"/>
      <c r="J78" s="60"/>
      <c r="K78" s="60"/>
    </row>
    <row r="79" spans="1:11" x14ac:dyDescent="0.25">
      <c r="A79" s="44"/>
      <c r="B79" s="44"/>
      <c r="C79" s="44"/>
      <c r="D79" s="60"/>
      <c r="E79" s="60"/>
      <c r="F79" s="60"/>
      <c r="G79" s="60"/>
      <c r="H79" s="60"/>
      <c r="I79" s="60"/>
      <c r="J79" s="60"/>
      <c r="K79" s="60"/>
    </row>
    <row r="80" spans="1:11" x14ac:dyDescent="0.25">
      <c r="A80" s="44"/>
      <c r="B80" s="44"/>
      <c r="C80" s="44"/>
      <c r="D80" s="60"/>
      <c r="E80" s="60"/>
      <c r="F80" s="60"/>
      <c r="G80" s="60"/>
      <c r="H80" s="60"/>
      <c r="I80" s="60"/>
      <c r="J80" s="60"/>
      <c r="K80" s="60"/>
    </row>
    <row r="81" spans="1:11" x14ac:dyDescent="0.25">
      <c r="A81" s="44"/>
      <c r="B81" s="44"/>
      <c r="C81" s="44"/>
      <c r="D81" s="60"/>
      <c r="E81" s="60"/>
      <c r="F81" s="60"/>
      <c r="G81" s="60"/>
      <c r="H81" s="60"/>
      <c r="I81" s="60"/>
      <c r="J81" s="60"/>
      <c r="K81" s="60"/>
    </row>
    <row r="82" spans="1:11" x14ac:dyDescent="0.25">
      <c r="A82" s="44"/>
      <c r="B82" s="44"/>
      <c r="C82" s="44"/>
      <c r="D82" s="60"/>
      <c r="E82" s="60"/>
      <c r="F82" s="60"/>
      <c r="G82" s="60"/>
      <c r="H82" s="60"/>
      <c r="I82" s="60"/>
      <c r="J82" s="60"/>
      <c r="K82" s="60"/>
    </row>
    <row r="83" spans="1:11" x14ac:dyDescent="0.25">
      <c r="A83" s="44"/>
      <c r="B83" s="44"/>
      <c r="C83" s="44"/>
      <c r="D83" s="60"/>
      <c r="E83" s="60"/>
      <c r="F83" s="60"/>
      <c r="G83" s="60"/>
      <c r="H83" s="60"/>
      <c r="I83" s="60"/>
      <c r="J83" s="60"/>
      <c r="K83" s="60"/>
    </row>
    <row r="84" spans="1:11" x14ac:dyDescent="0.25">
      <c r="A84" s="44"/>
      <c r="B84" s="44"/>
      <c r="C84" s="44"/>
      <c r="D84" s="60"/>
      <c r="E84" s="60"/>
      <c r="F84" s="60"/>
      <c r="G84" s="60"/>
      <c r="H84" s="60"/>
      <c r="I84" s="60"/>
      <c r="J84" s="60"/>
      <c r="K84" s="60"/>
    </row>
    <row r="85" spans="1:11" x14ac:dyDescent="0.25">
      <c r="A85" s="44"/>
      <c r="B85" s="44"/>
      <c r="C85" s="44"/>
      <c r="D85" s="60"/>
      <c r="E85" s="60"/>
      <c r="F85" s="60"/>
      <c r="G85" s="60"/>
      <c r="H85" s="60"/>
      <c r="I85" s="60"/>
      <c r="J85" s="60"/>
      <c r="K85" s="60"/>
    </row>
    <row r="86" spans="1:11" x14ac:dyDescent="0.25">
      <c r="A86" s="44"/>
      <c r="B86" s="44"/>
      <c r="C86" s="44"/>
      <c r="D86" s="60"/>
      <c r="E86" s="60"/>
      <c r="F86" s="60"/>
      <c r="G86" s="60"/>
      <c r="H86" s="60"/>
      <c r="I86" s="60"/>
      <c r="J86" s="60"/>
      <c r="K86" s="60"/>
    </row>
    <row r="87" spans="1:11" x14ac:dyDescent="0.25">
      <c r="A87" s="44"/>
      <c r="B87" s="44"/>
      <c r="C87" s="44"/>
      <c r="D87" s="60"/>
      <c r="E87" s="60"/>
      <c r="F87" s="60"/>
      <c r="G87" s="60"/>
      <c r="H87" s="60"/>
      <c r="I87" s="60"/>
      <c r="J87" s="60"/>
      <c r="K87" s="60"/>
    </row>
    <row r="88" spans="1:11" x14ac:dyDescent="0.25">
      <c r="A88" s="44"/>
      <c r="B88" s="44"/>
      <c r="C88" s="44"/>
      <c r="D88" s="60"/>
      <c r="E88" s="60"/>
      <c r="F88" s="60"/>
      <c r="G88" s="60"/>
      <c r="H88" s="60"/>
      <c r="I88" s="60"/>
      <c r="J88" s="60"/>
      <c r="K88" s="60"/>
    </row>
    <row r="89" spans="1:11" x14ac:dyDescent="0.25">
      <c r="A89" s="44"/>
      <c r="B89" s="44"/>
      <c r="C89" s="44"/>
      <c r="D89" s="60"/>
      <c r="E89" s="60"/>
      <c r="F89" s="60"/>
      <c r="G89" s="60"/>
      <c r="H89" s="60"/>
      <c r="I89" s="60"/>
      <c r="J89" s="60"/>
      <c r="K89" s="60"/>
    </row>
    <row r="90" spans="1:11" x14ac:dyDescent="0.25">
      <c r="A90" s="44"/>
      <c r="B90" s="44"/>
      <c r="C90" s="44"/>
      <c r="D90" s="60"/>
      <c r="E90" s="60"/>
      <c r="F90" s="60"/>
      <c r="G90" s="60"/>
      <c r="H90" s="60"/>
      <c r="I90" s="60"/>
      <c r="J90" s="60"/>
      <c r="K90" s="60"/>
    </row>
    <row r="91" spans="1:11" x14ac:dyDescent="0.25">
      <c r="A91" s="44"/>
      <c r="B91" s="44"/>
      <c r="C91" s="44"/>
      <c r="D91" s="60"/>
      <c r="E91" s="60"/>
      <c r="F91" s="60"/>
      <c r="G91" s="60"/>
      <c r="H91" s="60"/>
      <c r="I91" s="60"/>
      <c r="J91" s="60"/>
      <c r="K91" s="60"/>
    </row>
    <row r="92" spans="1:11" x14ac:dyDescent="0.25">
      <c r="A92" s="44"/>
      <c r="B92" s="44"/>
      <c r="C92" s="44"/>
      <c r="D92" s="60"/>
      <c r="E92" s="60"/>
      <c r="F92" s="60"/>
      <c r="G92" s="60"/>
      <c r="H92" s="60"/>
      <c r="I92" s="60"/>
      <c r="J92" s="60"/>
      <c r="K92" s="60"/>
    </row>
    <row r="93" spans="1:11" x14ac:dyDescent="0.25">
      <c r="A93" s="44"/>
      <c r="B93" s="44"/>
      <c r="C93" s="44"/>
      <c r="D93" s="60"/>
      <c r="E93" s="60"/>
      <c r="F93" s="60"/>
      <c r="G93" s="60"/>
      <c r="H93" s="60"/>
      <c r="I93" s="60"/>
      <c r="J93" s="60"/>
      <c r="K93" s="60"/>
    </row>
    <row r="94" spans="1:11" x14ac:dyDescent="0.25">
      <c r="A94" s="44"/>
      <c r="B94" s="44"/>
      <c r="C94" s="44"/>
      <c r="D94" s="60"/>
      <c r="E94" s="60"/>
      <c r="F94" s="60"/>
      <c r="G94" s="60"/>
      <c r="H94" s="60"/>
      <c r="I94" s="60"/>
      <c r="J94" s="60"/>
      <c r="K94" s="60"/>
    </row>
    <row r="95" spans="1:11" x14ac:dyDescent="0.25">
      <c r="A95" s="44"/>
      <c r="B95" s="44"/>
      <c r="C95" s="44"/>
      <c r="D95" s="60"/>
      <c r="E95" s="60"/>
      <c r="F95" s="60"/>
      <c r="G95" s="60"/>
      <c r="H95" s="60"/>
      <c r="I95" s="60"/>
      <c r="J95" s="60"/>
      <c r="K95" s="60"/>
    </row>
    <row r="96" spans="1:11" x14ac:dyDescent="0.25">
      <c r="A96" s="44"/>
      <c r="B96" s="44"/>
      <c r="C96" s="44"/>
      <c r="D96" s="60"/>
      <c r="E96" s="60"/>
      <c r="F96" s="60"/>
      <c r="G96" s="60"/>
      <c r="H96" s="60"/>
      <c r="I96" s="60"/>
      <c r="J96" s="60"/>
      <c r="K96" s="60"/>
    </row>
    <row r="97" spans="1:11" x14ac:dyDescent="0.25">
      <c r="A97" s="44"/>
      <c r="B97" s="44"/>
      <c r="C97" s="44"/>
      <c r="D97" s="60"/>
      <c r="E97" s="60"/>
      <c r="F97" s="60"/>
      <c r="G97" s="60"/>
      <c r="H97" s="60"/>
      <c r="I97" s="60"/>
      <c r="J97" s="60"/>
      <c r="K97" s="60"/>
    </row>
    <row r="98" spans="1:11" x14ac:dyDescent="0.25">
      <c r="A98" s="44"/>
      <c r="B98" s="44"/>
      <c r="C98" s="44"/>
      <c r="D98" s="60"/>
      <c r="E98" s="60"/>
      <c r="F98" s="60"/>
      <c r="G98" s="60"/>
      <c r="H98" s="60"/>
      <c r="I98" s="60"/>
      <c r="J98" s="60"/>
      <c r="K98" s="60"/>
    </row>
    <row r="99" spans="1:11" x14ac:dyDescent="0.25">
      <c r="A99" s="44"/>
      <c r="B99" s="44"/>
      <c r="C99" s="44"/>
      <c r="D99" s="60"/>
      <c r="E99" s="60"/>
      <c r="F99" s="60"/>
      <c r="G99" s="60"/>
      <c r="H99" s="60"/>
      <c r="I99" s="60"/>
      <c r="J99" s="60"/>
      <c r="K99" s="60"/>
    </row>
    <row r="100" spans="1:11" x14ac:dyDescent="0.25">
      <c r="A100" s="44"/>
      <c r="B100" s="44"/>
      <c r="C100" s="44"/>
      <c r="D100" s="60"/>
      <c r="E100" s="60"/>
      <c r="F100" s="60"/>
      <c r="G100" s="60"/>
      <c r="H100" s="60"/>
      <c r="I100" s="60"/>
      <c r="J100" s="60"/>
      <c r="K100" s="60"/>
    </row>
    <row r="101" spans="1:11" x14ac:dyDescent="0.25">
      <c r="A101" s="44"/>
      <c r="B101" s="44"/>
      <c r="C101" s="44"/>
      <c r="D101" s="60"/>
      <c r="E101" s="60"/>
      <c r="F101" s="60"/>
      <c r="G101" s="60"/>
      <c r="H101" s="60"/>
      <c r="I101" s="60"/>
      <c r="J101" s="60"/>
      <c r="K101" s="60"/>
    </row>
    <row r="102" spans="1:11" x14ac:dyDescent="0.25">
      <c r="A102" s="44"/>
      <c r="B102" s="44"/>
      <c r="C102" s="44"/>
      <c r="D102" s="60"/>
      <c r="E102" s="60"/>
      <c r="F102" s="60"/>
      <c r="G102" s="60"/>
      <c r="H102" s="60"/>
      <c r="I102" s="60"/>
      <c r="J102" s="60"/>
      <c r="K102" s="60"/>
    </row>
    <row r="103" spans="1:11" x14ac:dyDescent="0.25">
      <c r="A103" s="44"/>
      <c r="B103" s="44"/>
      <c r="C103" s="44"/>
      <c r="D103" s="60"/>
      <c r="E103" s="60"/>
      <c r="F103" s="60"/>
      <c r="G103" s="60"/>
      <c r="H103" s="60"/>
      <c r="I103" s="60"/>
      <c r="J103" s="60"/>
      <c r="K103" s="60"/>
    </row>
    <row r="104" spans="1:11" x14ac:dyDescent="0.25">
      <c r="A104" s="44"/>
      <c r="B104" s="44"/>
      <c r="C104" s="44"/>
      <c r="D104" s="60"/>
      <c r="E104" s="60"/>
      <c r="F104" s="60"/>
      <c r="G104" s="60"/>
      <c r="H104" s="60"/>
      <c r="I104" s="60"/>
      <c r="J104" s="60"/>
      <c r="K104" s="60"/>
    </row>
    <row r="105" spans="1:11" x14ac:dyDescent="0.25">
      <c r="A105" s="44"/>
      <c r="B105" s="44"/>
      <c r="C105" s="44"/>
      <c r="D105" s="60"/>
      <c r="E105" s="60"/>
      <c r="F105" s="60"/>
      <c r="G105" s="60"/>
      <c r="H105" s="60"/>
      <c r="I105" s="60"/>
      <c r="J105" s="60"/>
      <c r="K105" s="60"/>
    </row>
    <row r="106" spans="1:11" x14ac:dyDescent="0.25">
      <c r="A106" s="44"/>
      <c r="B106" s="44"/>
      <c r="C106" s="44"/>
      <c r="D106" s="60"/>
      <c r="E106" s="60"/>
      <c r="F106" s="60"/>
      <c r="G106" s="60"/>
      <c r="H106" s="60"/>
      <c r="I106" s="60"/>
      <c r="J106" s="60"/>
      <c r="K106" s="60"/>
    </row>
    <row r="107" spans="1:11" x14ac:dyDescent="0.25">
      <c r="A107" s="44"/>
      <c r="B107" s="44"/>
      <c r="C107" s="44"/>
      <c r="D107" s="60"/>
      <c r="E107" s="60"/>
      <c r="F107" s="60"/>
      <c r="G107" s="60"/>
      <c r="H107" s="60"/>
      <c r="I107" s="60"/>
      <c r="J107" s="60"/>
      <c r="K107" s="60"/>
    </row>
    <row r="108" spans="1:11" x14ac:dyDescent="0.25">
      <c r="A108" s="44"/>
      <c r="B108" s="44"/>
      <c r="C108" s="44"/>
      <c r="D108" s="60"/>
      <c r="E108" s="60"/>
      <c r="F108" s="60"/>
      <c r="G108" s="60"/>
      <c r="H108" s="60"/>
      <c r="I108" s="60"/>
      <c r="J108" s="60"/>
      <c r="K108" s="60"/>
    </row>
    <row r="109" spans="1:11" x14ac:dyDescent="0.25">
      <c r="A109" s="44"/>
      <c r="B109" s="44"/>
      <c r="C109" s="44"/>
      <c r="D109" s="60"/>
      <c r="E109" s="60"/>
      <c r="F109" s="60"/>
      <c r="G109" s="60"/>
      <c r="H109" s="60"/>
      <c r="I109" s="60"/>
      <c r="J109" s="60"/>
      <c r="K109" s="60"/>
    </row>
    <row r="110" spans="1:11" x14ac:dyDescent="0.25">
      <c r="A110" s="44"/>
      <c r="B110" s="44"/>
      <c r="C110" s="44"/>
      <c r="D110" s="60"/>
      <c r="E110" s="60"/>
      <c r="F110" s="60"/>
      <c r="G110" s="60"/>
      <c r="H110" s="60"/>
      <c r="I110" s="60"/>
      <c r="J110" s="60"/>
      <c r="K110" s="60"/>
    </row>
    <row r="111" spans="1:11" x14ac:dyDescent="0.25">
      <c r="A111" s="44"/>
      <c r="B111" s="44"/>
      <c r="C111" s="44"/>
      <c r="D111" s="60"/>
      <c r="E111" s="60"/>
      <c r="F111" s="60"/>
      <c r="G111" s="60"/>
      <c r="H111" s="60"/>
      <c r="I111" s="60"/>
      <c r="J111" s="60"/>
      <c r="K111" s="60"/>
    </row>
    <row r="112" spans="1:11" x14ac:dyDescent="0.25">
      <c r="A112" s="44"/>
      <c r="B112" s="44"/>
      <c r="C112" s="44"/>
      <c r="D112" s="60"/>
      <c r="E112" s="60"/>
      <c r="F112" s="60"/>
      <c r="G112" s="60"/>
      <c r="H112" s="60"/>
      <c r="I112" s="60"/>
      <c r="J112" s="60"/>
      <c r="K112" s="60"/>
    </row>
    <row r="113" spans="1:11" x14ac:dyDescent="0.25">
      <c r="A113" s="44"/>
      <c r="B113" s="44"/>
      <c r="C113" s="44"/>
      <c r="D113" s="60"/>
      <c r="E113" s="60"/>
      <c r="F113" s="60"/>
      <c r="G113" s="60"/>
      <c r="H113" s="60"/>
      <c r="I113" s="60"/>
      <c r="J113" s="60"/>
      <c r="K113" s="60"/>
    </row>
    <row r="114" spans="1:11" x14ac:dyDescent="0.25">
      <c r="A114" s="44"/>
      <c r="B114" s="44"/>
      <c r="C114" s="44"/>
      <c r="D114" s="60"/>
      <c r="E114" s="60"/>
      <c r="F114" s="60"/>
      <c r="G114" s="60"/>
      <c r="H114" s="60"/>
      <c r="I114" s="60"/>
      <c r="J114" s="60"/>
      <c r="K114" s="60"/>
    </row>
    <row r="115" spans="1:11" x14ac:dyDescent="0.25">
      <c r="A115" s="44"/>
      <c r="B115" s="44"/>
      <c r="C115" s="44"/>
      <c r="D115" s="60"/>
      <c r="E115" s="60"/>
      <c r="F115" s="60"/>
      <c r="G115" s="60"/>
      <c r="H115" s="60"/>
      <c r="I115" s="60"/>
      <c r="J115" s="60"/>
      <c r="K115" s="60"/>
    </row>
    <row r="116" spans="1:11" x14ac:dyDescent="0.25">
      <c r="A116" s="44"/>
      <c r="B116" s="44"/>
      <c r="C116" s="44"/>
      <c r="D116" s="60"/>
      <c r="E116" s="60"/>
      <c r="F116" s="60"/>
      <c r="G116" s="60"/>
      <c r="H116" s="60"/>
      <c r="I116" s="60"/>
      <c r="J116" s="60"/>
      <c r="K116" s="60"/>
    </row>
    <row r="117" spans="1:11" x14ac:dyDescent="0.25">
      <c r="A117" s="44"/>
      <c r="B117" s="44"/>
      <c r="C117" s="44"/>
      <c r="D117" s="60"/>
      <c r="E117" s="60"/>
      <c r="F117" s="60"/>
      <c r="G117" s="60"/>
      <c r="H117" s="60"/>
      <c r="I117" s="60"/>
      <c r="J117" s="60"/>
      <c r="K117" s="60"/>
    </row>
    <row r="118" spans="1:11" x14ac:dyDescent="0.25">
      <c r="A118" s="44"/>
      <c r="B118" s="44"/>
      <c r="C118" s="44"/>
      <c r="D118" s="60"/>
      <c r="E118" s="60"/>
      <c r="F118" s="60"/>
      <c r="G118" s="60"/>
      <c r="H118" s="60"/>
      <c r="I118" s="60"/>
      <c r="J118" s="60"/>
      <c r="K118" s="60"/>
    </row>
    <row r="119" spans="1:11" x14ac:dyDescent="0.25">
      <c r="A119" s="44"/>
      <c r="B119" s="44"/>
      <c r="C119" s="44"/>
      <c r="D119" s="60"/>
      <c r="E119" s="60"/>
      <c r="F119" s="60"/>
      <c r="G119" s="60"/>
      <c r="H119" s="60"/>
      <c r="I119" s="60"/>
      <c r="J119" s="60"/>
      <c r="K119" s="60"/>
    </row>
    <row r="120" spans="1:11" x14ac:dyDescent="0.25">
      <c r="A120" s="44"/>
      <c r="B120" s="44"/>
      <c r="C120" s="44"/>
      <c r="D120" s="60"/>
      <c r="E120" s="60"/>
      <c r="F120" s="60"/>
      <c r="G120" s="60"/>
      <c r="H120" s="60"/>
      <c r="I120" s="60"/>
      <c r="J120" s="60"/>
      <c r="K120" s="60"/>
    </row>
    <row r="121" spans="1:11" x14ac:dyDescent="0.25">
      <c r="A121" s="44"/>
      <c r="B121" s="44"/>
      <c r="C121" s="44"/>
      <c r="D121" s="60"/>
      <c r="E121" s="60"/>
      <c r="F121" s="60"/>
      <c r="G121" s="60"/>
      <c r="H121" s="60"/>
      <c r="I121" s="60"/>
      <c r="J121" s="60"/>
      <c r="K121" s="60"/>
    </row>
    <row r="122" spans="1:11" x14ac:dyDescent="0.25">
      <c r="A122" s="44"/>
      <c r="B122" s="44"/>
      <c r="C122" s="44"/>
      <c r="D122" s="60"/>
      <c r="E122" s="60"/>
      <c r="F122" s="60"/>
      <c r="G122" s="60"/>
      <c r="H122" s="60"/>
      <c r="I122" s="60"/>
      <c r="J122" s="60"/>
      <c r="K122" s="60"/>
    </row>
    <row r="123" spans="1:11" x14ac:dyDescent="0.25">
      <c r="A123" s="44"/>
      <c r="B123" s="44"/>
      <c r="C123" s="44"/>
      <c r="D123" s="60"/>
      <c r="E123" s="60"/>
      <c r="F123" s="60"/>
      <c r="G123" s="60"/>
      <c r="H123" s="60"/>
      <c r="I123" s="60"/>
      <c r="J123" s="60"/>
      <c r="K123" s="60"/>
    </row>
    <row r="124" spans="1:11" x14ac:dyDescent="0.25">
      <c r="A124" s="44"/>
      <c r="B124" s="44"/>
      <c r="C124" s="44"/>
      <c r="D124" s="60"/>
      <c r="E124" s="60"/>
      <c r="F124" s="60"/>
      <c r="G124" s="60"/>
      <c r="H124" s="60"/>
      <c r="I124" s="60"/>
      <c r="J124" s="60"/>
      <c r="K124" s="60"/>
    </row>
    <row r="125" spans="1:11" x14ac:dyDescent="0.25">
      <c r="A125" s="44"/>
      <c r="B125" s="44"/>
      <c r="C125" s="44"/>
      <c r="D125" s="60"/>
      <c r="E125" s="60"/>
      <c r="F125" s="60"/>
      <c r="G125" s="60"/>
      <c r="H125" s="60"/>
      <c r="I125" s="60"/>
      <c r="J125" s="60"/>
      <c r="K125" s="60"/>
    </row>
    <row r="126" spans="1:11" x14ac:dyDescent="0.25">
      <c r="A126" s="44"/>
      <c r="B126" s="44"/>
      <c r="C126" s="44"/>
      <c r="D126" s="60"/>
      <c r="E126" s="60"/>
      <c r="F126" s="60"/>
      <c r="G126" s="60"/>
      <c r="H126" s="60"/>
      <c r="I126" s="60"/>
      <c r="J126" s="60"/>
      <c r="K126" s="60"/>
    </row>
    <row r="127" spans="1:11" x14ac:dyDescent="0.25">
      <c r="A127" s="44"/>
      <c r="B127" s="44"/>
      <c r="C127" s="44"/>
      <c r="D127" s="60"/>
      <c r="E127" s="60"/>
      <c r="F127" s="60"/>
      <c r="G127" s="60"/>
      <c r="H127" s="60"/>
      <c r="I127" s="60"/>
      <c r="J127" s="60"/>
      <c r="K127" s="60"/>
    </row>
    <row r="128" spans="1:11" x14ac:dyDescent="0.25">
      <c r="A128" s="44"/>
      <c r="B128" s="44"/>
      <c r="C128" s="44"/>
      <c r="D128" s="60"/>
      <c r="E128" s="60"/>
      <c r="F128" s="60"/>
      <c r="G128" s="60"/>
      <c r="H128" s="60"/>
      <c r="I128" s="60"/>
      <c r="J128" s="60"/>
      <c r="K128" s="60"/>
    </row>
    <row r="129" spans="1:11" x14ac:dyDescent="0.25">
      <c r="A129" s="44"/>
      <c r="B129" s="44"/>
      <c r="C129" s="44"/>
      <c r="D129" s="60"/>
      <c r="E129" s="60"/>
      <c r="F129" s="60"/>
      <c r="G129" s="60"/>
      <c r="H129" s="60"/>
      <c r="I129" s="60"/>
      <c r="J129" s="60"/>
      <c r="K129" s="60"/>
    </row>
    <row r="130" spans="1:11" x14ac:dyDescent="0.25">
      <c r="A130" s="44"/>
      <c r="B130" s="44"/>
      <c r="C130" s="44"/>
      <c r="D130" s="60"/>
      <c r="E130" s="60"/>
      <c r="F130" s="60"/>
      <c r="G130" s="60"/>
      <c r="H130" s="60"/>
      <c r="I130" s="60"/>
      <c r="J130" s="60"/>
      <c r="K130" s="60"/>
    </row>
    <row r="131" spans="1:11" x14ac:dyDescent="0.25">
      <c r="A131" s="44"/>
      <c r="B131" s="44"/>
      <c r="C131" s="44"/>
      <c r="D131" s="60"/>
      <c r="E131" s="60"/>
      <c r="F131" s="60"/>
      <c r="G131" s="60"/>
      <c r="H131" s="60"/>
      <c r="I131" s="60"/>
      <c r="J131" s="60"/>
      <c r="K131" s="60"/>
    </row>
    <row r="132" spans="1:11" x14ac:dyDescent="0.25">
      <c r="A132" s="44"/>
      <c r="B132" s="44"/>
      <c r="C132" s="44"/>
      <c r="D132" s="60"/>
      <c r="E132" s="60"/>
      <c r="F132" s="60"/>
      <c r="G132" s="60"/>
      <c r="H132" s="60"/>
      <c r="I132" s="60"/>
      <c r="J132" s="60"/>
      <c r="K132" s="60"/>
    </row>
    <row r="133" spans="1:11" x14ac:dyDescent="0.25">
      <c r="A133" s="44"/>
      <c r="B133" s="44"/>
      <c r="C133" s="44"/>
      <c r="D133" s="60"/>
      <c r="E133" s="60"/>
      <c r="F133" s="60"/>
      <c r="G133" s="60"/>
      <c r="H133" s="60"/>
      <c r="I133" s="60"/>
      <c r="J133" s="60"/>
      <c r="K133" s="60"/>
    </row>
    <row r="134" spans="1:11" x14ac:dyDescent="0.25">
      <c r="A134" s="44"/>
      <c r="B134" s="44"/>
      <c r="C134" s="44"/>
      <c r="D134" s="60"/>
      <c r="E134" s="60"/>
      <c r="F134" s="60"/>
      <c r="G134" s="60"/>
      <c r="H134" s="60"/>
      <c r="I134" s="60"/>
      <c r="J134" s="60"/>
      <c r="K134" s="60"/>
    </row>
    <row r="135" spans="1:11" x14ac:dyDescent="0.25">
      <c r="A135" s="44"/>
      <c r="B135" s="44"/>
      <c r="C135" s="44"/>
      <c r="D135" s="60"/>
      <c r="E135" s="60"/>
      <c r="F135" s="60"/>
      <c r="G135" s="60"/>
      <c r="H135" s="60"/>
      <c r="I135" s="60"/>
      <c r="J135" s="60"/>
      <c r="K135" s="60"/>
    </row>
    <row r="136" spans="1:11" x14ac:dyDescent="0.25">
      <c r="A136" s="44"/>
      <c r="B136" s="44"/>
      <c r="C136" s="44"/>
      <c r="D136" s="60"/>
      <c r="E136" s="60"/>
      <c r="F136" s="60"/>
      <c r="G136" s="60"/>
      <c r="H136" s="60"/>
      <c r="I136" s="60"/>
      <c r="J136" s="60"/>
      <c r="K136" s="60"/>
    </row>
    <row r="137" spans="1:11" x14ac:dyDescent="0.25">
      <c r="A137" s="44"/>
      <c r="B137" s="44"/>
      <c r="C137" s="44"/>
      <c r="D137" s="60"/>
      <c r="E137" s="60"/>
      <c r="F137" s="60"/>
      <c r="G137" s="60"/>
      <c r="H137" s="60"/>
      <c r="I137" s="60"/>
      <c r="J137" s="60"/>
      <c r="K137" s="60"/>
    </row>
    <row r="138" spans="1:11" x14ac:dyDescent="0.25">
      <c r="A138" s="44"/>
      <c r="B138" s="44"/>
      <c r="C138" s="44"/>
      <c r="D138" s="60"/>
      <c r="E138" s="60"/>
      <c r="F138" s="60"/>
      <c r="G138" s="60"/>
      <c r="H138" s="60"/>
      <c r="I138" s="60"/>
      <c r="J138" s="60"/>
      <c r="K138" s="60"/>
    </row>
    <row r="139" spans="1:11" x14ac:dyDescent="0.25">
      <c r="A139" s="44"/>
      <c r="B139" s="44"/>
      <c r="C139" s="44"/>
      <c r="D139" s="60"/>
      <c r="E139" s="60"/>
      <c r="F139" s="60"/>
      <c r="G139" s="60"/>
      <c r="H139" s="60"/>
      <c r="I139" s="60"/>
      <c r="J139" s="60"/>
      <c r="K139" s="60"/>
    </row>
    <row r="140" spans="1:11" x14ac:dyDescent="0.25">
      <c r="A140" s="44"/>
      <c r="B140" s="44"/>
      <c r="C140" s="44"/>
      <c r="D140" s="60"/>
      <c r="E140" s="60"/>
      <c r="F140" s="60"/>
      <c r="G140" s="60"/>
      <c r="H140" s="60"/>
      <c r="I140" s="60"/>
      <c r="J140" s="60"/>
      <c r="K140" s="60"/>
    </row>
    <row r="141" spans="1:11" x14ac:dyDescent="0.25">
      <c r="A141" s="44"/>
      <c r="B141" s="44"/>
      <c r="C141" s="44"/>
      <c r="D141" s="60"/>
      <c r="E141" s="60"/>
      <c r="F141" s="60"/>
      <c r="G141" s="60"/>
      <c r="H141" s="60"/>
      <c r="I141" s="60"/>
      <c r="J141" s="60"/>
      <c r="K141" s="60"/>
    </row>
    <row r="142" spans="1:11" x14ac:dyDescent="0.25">
      <c r="A142" s="44"/>
      <c r="B142" s="44"/>
      <c r="C142" s="44"/>
      <c r="D142" s="60"/>
      <c r="E142" s="60"/>
      <c r="F142" s="60"/>
      <c r="G142" s="60"/>
      <c r="H142" s="60"/>
      <c r="I142" s="60"/>
      <c r="J142" s="60"/>
      <c r="K142" s="60"/>
    </row>
    <row r="143" spans="1:11" x14ac:dyDescent="0.25">
      <c r="A143" s="44"/>
      <c r="B143" s="44"/>
      <c r="C143" s="44"/>
      <c r="D143" s="60"/>
      <c r="E143" s="60"/>
      <c r="F143" s="60"/>
      <c r="G143" s="60"/>
      <c r="H143" s="60"/>
      <c r="I143" s="60"/>
      <c r="J143" s="60"/>
      <c r="K143" s="60"/>
    </row>
    <row r="144" spans="1:11" x14ac:dyDescent="0.25">
      <c r="A144" s="44"/>
      <c r="B144" s="44"/>
      <c r="C144" s="44"/>
      <c r="D144" s="60"/>
      <c r="E144" s="60"/>
      <c r="F144" s="60"/>
      <c r="G144" s="60"/>
      <c r="H144" s="60"/>
      <c r="I144" s="60"/>
      <c r="J144" s="60"/>
      <c r="K144" s="60"/>
    </row>
    <row r="145" spans="1:11" x14ac:dyDescent="0.25">
      <c r="A145" s="44"/>
      <c r="B145" s="44"/>
      <c r="C145" s="44"/>
      <c r="D145" s="60"/>
      <c r="E145" s="60"/>
      <c r="F145" s="60"/>
      <c r="G145" s="60"/>
      <c r="H145" s="60"/>
      <c r="I145" s="60"/>
      <c r="J145" s="60"/>
      <c r="K145" s="60"/>
    </row>
    <row r="146" spans="1:11" x14ac:dyDescent="0.25">
      <c r="A146" s="44"/>
      <c r="B146" s="44"/>
      <c r="C146" s="44"/>
      <c r="D146" s="60"/>
      <c r="E146" s="60"/>
      <c r="F146" s="60"/>
      <c r="G146" s="60"/>
      <c r="H146" s="60"/>
      <c r="I146" s="60"/>
      <c r="J146" s="60"/>
      <c r="K146" s="60"/>
    </row>
    <row r="147" spans="1:11" x14ac:dyDescent="0.25">
      <c r="A147" s="44"/>
      <c r="B147" s="44"/>
      <c r="C147" s="44"/>
      <c r="D147" s="60"/>
      <c r="E147" s="60"/>
      <c r="F147" s="60"/>
      <c r="G147" s="60"/>
      <c r="H147" s="60"/>
      <c r="I147" s="60"/>
      <c r="J147" s="60"/>
      <c r="K147" s="60"/>
    </row>
    <row r="148" spans="1:11" x14ac:dyDescent="0.25">
      <c r="A148" s="44"/>
      <c r="B148" s="44"/>
      <c r="C148" s="44"/>
      <c r="D148" s="60"/>
      <c r="E148" s="60"/>
      <c r="F148" s="60"/>
      <c r="G148" s="60"/>
      <c r="H148" s="60"/>
      <c r="I148" s="60"/>
      <c r="J148" s="60"/>
      <c r="K148" s="60"/>
    </row>
    <row r="149" spans="1:11" x14ac:dyDescent="0.25">
      <c r="A149" s="44"/>
      <c r="B149" s="44"/>
      <c r="C149" s="44"/>
      <c r="D149" s="60"/>
      <c r="E149" s="60"/>
      <c r="F149" s="60"/>
      <c r="G149" s="60"/>
      <c r="H149" s="60"/>
      <c r="I149" s="60"/>
      <c r="J149" s="60"/>
      <c r="K149" s="60"/>
    </row>
    <row r="150" spans="1:11" x14ac:dyDescent="0.25">
      <c r="A150" s="44"/>
      <c r="B150" s="44"/>
      <c r="C150" s="44"/>
      <c r="D150" s="60"/>
      <c r="E150" s="60"/>
      <c r="F150" s="60"/>
      <c r="G150" s="60"/>
      <c r="H150" s="60"/>
      <c r="I150" s="60"/>
      <c r="J150" s="60"/>
      <c r="K150" s="60"/>
    </row>
    <row r="151" spans="1:11" x14ac:dyDescent="0.25">
      <c r="A151" s="44"/>
      <c r="B151" s="44"/>
      <c r="C151" s="44"/>
      <c r="D151" s="60"/>
      <c r="E151" s="60"/>
      <c r="F151" s="60"/>
      <c r="G151" s="60"/>
      <c r="H151" s="60"/>
      <c r="I151" s="60"/>
      <c r="J151" s="60"/>
      <c r="K151" s="60"/>
    </row>
    <row r="152" spans="1:11" x14ac:dyDescent="0.25">
      <c r="A152" s="44"/>
      <c r="B152" s="44"/>
      <c r="C152" s="44"/>
      <c r="D152" s="60"/>
      <c r="E152" s="60"/>
      <c r="F152" s="60"/>
      <c r="G152" s="60"/>
      <c r="H152" s="60"/>
      <c r="I152" s="60"/>
      <c r="J152" s="60"/>
      <c r="K152" s="60"/>
    </row>
    <row r="153" spans="1:11" x14ac:dyDescent="0.25">
      <c r="A153" s="44"/>
      <c r="B153" s="44"/>
      <c r="C153" s="44"/>
      <c r="D153" s="60"/>
      <c r="E153" s="60"/>
      <c r="F153" s="60"/>
      <c r="G153" s="60"/>
      <c r="H153" s="60"/>
      <c r="I153" s="60"/>
      <c r="J153" s="60"/>
      <c r="K153" s="60"/>
    </row>
    <row r="154" spans="1:11" x14ac:dyDescent="0.25">
      <c r="A154" s="44"/>
      <c r="B154" s="44"/>
      <c r="C154" s="44"/>
      <c r="D154" s="60"/>
      <c r="E154" s="60"/>
      <c r="F154" s="60"/>
      <c r="G154" s="60"/>
      <c r="H154" s="60"/>
      <c r="I154" s="60"/>
      <c r="J154" s="60"/>
      <c r="K154" s="60"/>
    </row>
    <row r="155" spans="1:11" x14ac:dyDescent="0.25">
      <c r="A155" s="44"/>
      <c r="B155" s="44"/>
      <c r="C155" s="44"/>
      <c r="D155" s="60"/>
      <c r="E155" s="60"/>
      <c r="F155" s="60"/>
      <c r="G155" s="60"/>
      <c r="H155" s="60"/>
      <c r="I155" s="60"/>
      <c r="J155" s="60"/>
      <c r="K155" s="60"/>
    </row>
    <row r="156" spans="1:11" x14ac:dyDescent="0.25">
      <c r="A156" s="44"/>
      <c r="B156" s="44"/>
      <c r="C156" s="44"/>
      <c r="D156" s="60"/>
      <c r="E156" s="60"/>
      <c r="F156" s="60"/>
      <c r="G156" s="60"/>
      <c r="H156" s="60"/>
      <c r="I156" s="60"/>
      <c r="J156" s="60"/>
      <c r="K156" s="60"/>
    </row>
    <row r="157" spans="1:11" x14ac:dyDescent="0.25">
      <c r="A157" s="44"/>
      <c r="B157" s="44"/>
      <c r="C157" s="44"/>
      <c r="D157" s="60"/>
      <c r="E157" s="60"/>
      <c r="F157" s="60"/>
      <c r="G157" s="60"/>
      <c r="H157" s="60"/>
      <c r="I157" s="60"/>
      <c r="J157" s="60"/>
      <c r="K157" s="60"/>
    </row>
    <row r="158" spans="1:11" x14ac:dyDescent="0.25">
      <c r="A158" s="44"/>
      <c r="B158" s="44"/>
      <c r="C158" s="44"/>
      <c r="D158" s="60"/>
      <c r="E158" s="60"/>
      <c r="F158" s="60"/>
      <c r="G158" s="60"/>
      <c r="H158" s="60"/>
      <c r="I158" s="60"/>
      <c r="J158" s="60"/>
      <c r="K158" s="60"/>
    </row>
    <row r="159" spans="1:11" x14ac:dyDescent="0.25">
      <c r="A159" s="44"/>
      <c r="B159" s="44"/>
      <c r="C159" s="44"/>
      <c r="D159" s="60"/>
      <c r="E159" s="60"/>
      <c r="F159" s="60"/>
      <c r="G159" s="60"/>
      <c r="H159" s="60"/>
      <c r="I159" s="60"/>
      <c r="J159" s="60"/>
      <c r="K159" s="60"/>
    </row>
    <row r="160" spans="1:11" x14ac:dyDescent="0.25">
      <c r="A160" s="44"/>
      <c r="B160" s="44"/>
      <c r="C160" s="44"/>
      <c r="D160" s="60"/>
      <c r="E160" s="60"/>
      <c r="F160" s="60"/>
      <c r="G160" s="60"/>
      <c r="H160" s="60"/>
      <c r="I160" s="60"/>
      <c r="J160" s="60"/>
      <c r="K160" s="60"/>
    </row>
    <row r="161" spans="1:11" x14ac:dyDescent="0.25">
      <c r="A161" s="44"/>
      <c r="B161" s="44"/>
      <c r="C161" s="44"/>
      <c r="D161" s="60"/>
      <c r="E161" s="60"/>
      <c r="F161" s="60"/>
      <c r="G161" s="60"/>
      <c r="H161" s="60"/>
      <c r="I161" s="60"/>
      <c r="J161" s="60"/>
      <c r="K161" s="60"/>
    </row>
    <row r="162" spans="1:11" x14ac:dyDescent="0.25">
      <c r="A162" s="44"/>
      <c r="B162" s="44"/>
      <c r="C162" s="44"/>
      <c r="D162" s="60"/>
      <c r="E162" s="60"/>
      <c r="F162" s="60"/>
      <c r="G162" s="60"/>
      <c r="H162" s="60"/>
      <c r="I162" s="60"/>
      <c r="J162" s="60"/>
      <c r="K162" s="60"/>
    </row>
    <row r="163" spans="1:11" x14ac:dyDescent="0.25">
      <c r="A163" s="44"/>
      <c r="B163" s="44"/>
      <c r="C163" s="44"/>
      <c r="D163" s="60"/>
      <c r="E163" s="60"/>
      <c r="F163" s="60"/>
      <c r="G163" s="60"/>
      <c r="H163" s="60"/>
      <c r="I163" s="60"/>
      <c r="J163" s="60"/>
      <c r="K163" s="60"/>
    </row>
    <row r="164" spans="1:11" x14ac:dyDescent="0.25">
      <c r="A164" s="44"/>
      <c r="B164" s="44"/>
      <c r="C164" s="44"/>
      <c r="D164" s="60"/>
      <c r="E164" s="60"/>
      <c r="F164" s="60"/>
      <c r="G164" s="60"/>
      <c r="H164" s="60"/>
      <c r="I164" s="60"/>
      <c r="J164" s="60"/>
      <c r="K164" s="60"/>
    </row>
    <row r="165" spans="1:11" x14ac:dyDescent="0.25">
      <c r="A165" s="44"/>
      <c r="B165" s="44"/>
      <c r="C165" s="44"/>
      <c r="D165" s="60"/>
      <c r="E165" s="60"/>
      <c r="F165" s="60"/>
      <c r="G165" s="60"/>
      <c r="H165" s="60"/>
      <c r="I165" s="60"/>
      <c r="J165" s="60"/>
      <c r="K165" s="60"/>
    </row>
    <row r="166" spans="1:11" x14ac:dyDescent="0.25">
      <c r="A166" s="44"/>
      <c r="B166" s="44"/>
      <c r="C166" s="44"/>
      <c r="D166" s="60"/>
      <c r="E166" s="60"/>
      <c r="F166" s="60"/>
      <c r="G166" s="60"/>
      <c r="H166" s="60"/>
      <c r="I166" s="60"/>
      <c r="J166" s="60"/>
      <c r="K166" s="60"/>
    </row>
    <row r="167" spans="1:11" x14ac:dyDescent="0.25">
      <c r="A167" s="44"/>
      <c r="B167" s="44"/>
      <c r="C167" s="44"/>
      <c r="D167" s="60"/>
      <c r="E167" s="60"/>
      <c r="F167" s="60"/>
      <c r="G167" s="60"/>
      <c r="H167" s="60"/>
      <c r="I167" s="60"/>
      <c r="J167" s="60"/>
      <c r="K167" s="60"/>
    </row>
    <row r="168" spans="1:11" x14ac:dyDescent="0.25">
      <c r="A168" s="44"/>
      <c r="B168" s="44"/>
      <c r="C168" s="44"/>
      <c r="D168" s="60"/>
      <c r="E168" s="60"/>
      <c r="F168" s="60"/>
      <c r="G168" s="60"/>
      <c r="H168" s="60"/>
      <c r="I168" s="60"/>
      <c r="J168" s="60"/>
      <c r="K168" s="60"/>
    </row>
    <row r="169" spans="1:11" x14ac:dyDescent="0.25">
      <c r="A169" s="44"/>
      <c r="B169" s="44"/>
      <c r="C169" s="44"/>
      <c r="D169" s="60"/>
      <c r="E169" s="60"/>
      <c r="F169" s="60"/>
      <c r="G169" s="60"/>
      <c r="H169" s="60"/>
      <c r="I169" s="60"/>
      <c r="J169" s="60"/>
      <c r="K169" s="60"/>
    </row>
    <row r="170" spans="1:11" x14ac:dyDescent="0.25">
      <c r="A170" s="44"/>
      <c r="B170" s="44"/>
      <c r="C170" s="44"/>
      <c r="D170" s="60"/>
      <c r="E170" s="60"/>
      <c r="F170" s="60"/>
      <c r="G170" s="60"/>
      <c r="H170" s="60"/>
      <c r="I170" s="60"/>
      <c r="J170" s="60"/>
      <c r="K170" s="60"/>
    </row>
    <row r="171" spans="1:11" x14ac:dyDescent="0.25">
      <c r="A171" s="44"/>
      <c r="B171" s="44"/>
      <c r="C171" s="44"/>
      <c r="D171" s="60"/>
      <c r="E171" s="60"/>
      <c r="F171" s="60"/>
      <c r="G171" s="60"/>
      <c r="H171" s="60"/>
      <c r="I171" s="60"/>
      <c r="J171" s="60"/>
      <c r="K171" s="60"/>
    </row>
    <row r="172" spans="1:11" x14ac:dyDescent="0.25">
      <c r="A172" s="44"/>
      <c r="B172" s="44"/>
      <c r="C172" s="44"/>
      <c r="D172" s="60"/>
      <c r="E172" s="60"/>
      <c r="F172" s="60"/>
      <c r="G172" s="60"/>
      <c r="H172" s="60"/>
      <c r="I172" s="60"/>
      <c r="J172" s="60"/>
      <c r="K172" s="60"/>
    </row>
    <row r="173" spans="1:11" x14ac:dyDescent="0.25">
      <c r="A173" s="44"/>
      <c r="B173" s="44"/>
      <c r="C173" s="44"/>
      <c r="D173" s="60"/>
      <c r="E173" s="60"/>
      <c r="F173" s="60"/>
      <c r="G173" s="60"/>
      <c r="H173" s="60"/>
      <c r="I173" s="60"/>
      <c r="J173" s="60"/>
      <c r="K173" s="60"/>
    </row>
    <row r="174" spans="1:11" x14ac:dyDescent="0.25">
      <c r="A174" s="44"/>
      <c r="B174" s="44"/>
      <c r="C174" s="44"/>
      <c r="D174" s="60"/>
      <c r="E174" s="60"/>
      <c r="F174" s="60"/>
      <c r="G174" s="60"/>
      <c r="H174" s="60"/>
      <c r="I174" s="60"/>
      <c r="J174" s="60"/>
      <c r="K174" s="60"/>
    </row>
    <row r="175" spans="1:11" x14ac:dyDescent="0.25">
      <c r="A175" s="44"/>
      <c r="B175" s="44"/>
      <c r="C175" s="44"/>
      <c r="D175" s="60"/>
      <c r="E175" s="60"/>
      <c r="F175" s="60"/>
      <c r="G175" s="60"/>
      <c r="H175" s="60"/>
      <c r="I175" s="60"/>
      <c r="J175" s="60"/>
      <c r="K175" s="60"/>
    </row>
    <row r="176" spans="1:11" x14ac:dyDescent="0.25">
      <c r="A176" s="44"/>
      <c r="B176" s="44"/>
      <c r="C176" s="44"/>
      <c r="D176" s="60"/>
      <c r="E176" s="60"/>
      <c r="F176" s="60"/>
      <c r="G176" s="60"/>
      <c r="H176" s="60"/>
      <c r="I176" s="60"/>
      <c r="J176" s="60"/>
      <c r="K176" s="60"/>
    </row>
    <row r="177" spans="1:11" x14ac:dyDescent="0.25">
      <c r="A177" s="44"/>
      <c r="B177" s="44"/>
      <c r="C177" s="44"/>
      <c r="D177" s="60"/>
      <c r="E177" s="60"/>
      <c r="F177" s="60"/>
      <c r="G177" s="60"/>
      <c r="H177" s="60"/>
      <c r="I177" s="60"/>
      <c r="J177" s="60"/>
      <c r="K177" s="60"/>
    </row>
    <row r="178" spans="1:11" x14ac:dyDescent="0.25">
      <c r="A178" s="44"/>
      <c r="B178" s="44"/>
      <c r="C178" s="44"/>
      <c r="D178" s="60"/>
      <c r="E178" s="60"/>
      <c r="F178" s="60"/>
      <c r="G178" s="60"/>
      <c r="H178" s="60"/>
      <c r="I178" s="60"/>
      <c r="J178" s="60"/>
      <c r="K178" s="60"/>
    </row>
    <row r="179" spans="1:11" x14ac:dyDescent="0.25">
      <c r="A179" s="44"/>
      <c r="B179" s="44"/>
      <c r="C179" s="44"/>
      <c r="D179" s="60"/>
      <c r="E179" s="60"/>
      <c r="F179" s="60"/>
      <c r="G179" s="60"/>
      <c r="H179" s="60"/>
      <c r="I179" s="60"/>
      <c r="J179" s="60"/>
      <c r="K179" s="60"/>
    </row>
    <row r="180" spans="1:11" x14ac:dyDescent="0.25">
      <c r="A180" s="44"/>
      <c r="B180" s="44"/>
      <c r="C180" s="44"/>
      <c r="D180" s="60"/>
      <c r="E180" s="60"/>
      <c r="F180" s="60"/>
      <c r="G180" s="60"/>
      <c r="H180" s="60"/>
      <c r="I180" s="60"/>
      <c r="J180" s="60"/>
      <c r="K180" s="60"/>
    </row>
    <row r="181" spans="1:11" x14ac:dyDescent="0.25">
      <c r="A181" s="44"/>
      <c r="B181" s="44"/>
      <c r="C181" s="44"/>
      <c r="D181" s="60"/>
      <c r="E181" s="60"/>
      <c r="F181" s="60"/>
      <c r="G181" s="60"/>
      <c r="H181" s="60"/>
      <c r="I181" s="60"/>
      <c r="J181" s="60"/>
      <c r="K181" s="60"/>
    </row>
    <row r="182" spans="1:11" x14ac:dyDescent="0.25">
      <c r="A182" s="44"/>
      <c r="B182" s="44"/>
      <c r="C182" s="44"/>
      <c r="D182" s="60"/>
      <c r="E182" s="60"/>
      <c r="F182" s="60"/>
      <c r="G182" s="60"/>
      <c r="H182" s="60"/>
      <c r="I182" s="60"/>
      <c r="J182" s="60"/>
      <c r="K182" s="60"/>
    </row>
    <row r="183" spans="1:11" x14ac:dyDescent="0.25">
      <c r="A183" s="44"/>
      <c r="B183" s="44"/>
      <c r="C183" s="44"/>
      <c r="D183" s="60"/>
      <c r="E183" s="60"/>
      <c r="F183" s="60"/>
      <c r="G183" s="60"/>
      <c r="H183" s="60"/>
      <c r="I183" s="60"/>
      <c r="J183" s="60"/>
      <c r="K183" s="60"/>
    </row>
    <row r="184" spans="1:11" x14ac:dyDescent="0.25">
      <c r="A184" s="44"/>
      <c r="B184" s="44"/>
      <c r="C184" s="44"/>
      <c r="D184" s="60"/>
      <c r="E184" s="60"/>
      <c r="F184" s="60"/>
      <c r="G184" s="60"/>
      <c r="H184" s="60"/>
      <c r="I184" s="60"/>
      <c r="J184" s="60"/>
      <c r="K184" s="60"/>
    </row>
    <row r="185" spans="1:11" x14ac:dyDescent="0.25">
      <c r="A185" s="44"/>
      <c r="B185" s="44"/>
      <c r="C185" s="44"/>
      <c r="D185" s="60"/>
      <c r="E185" s="60"/>
      <c r="F185" s="60"/>
      <c r="G185" s="60"/>
      <c r="H185" s="60"/>
      <c r="I185" s="60"/>
      <c r="J185" s="60"/>
      <c r="K185" s="60"/>
    </row>
    <row r="186" spans="1:11" x14ac:dyDescent="0.25">
      <c r="A186" s="44"/>
      <c r="B186" s="44"/>
      <c r="C186" s="44"/>
      <c r="D186" s="60"/>
      <c r="E186" s="60"/>
      <c r="F186" s="60"/>
      <c r="G186" s="60"/>
      <c r="H186" s="60"/>
      <c r="I186" s="60"/>
      <c r="J186" s="60"/>
      <c r="K186" s="60"/>
    </row>
    <row r="187" spans="1:11" x14ac:dyDescent="0.25">
      <c r="A187" s="44"/>
      <c r="B187" s="44"/>
      <c r="C187" s="44"/>
      <c r="D187" s="60"/>
      <c r="E187" s="60"/>
      <c r="F187" s="60"/>
      <c r="G187" s="60"/>
      <c r="H187" s="60"/>
      <c r="I187" s="60"/>
      <c r="J187" s="60"/>
      <c r="K187" s="60"/>
    </row>
    <row r="188" spans="1:11" x14ac:dyDescent="0.25">
      <c r="A188" s="44"/>
      <c r="B188" s="44"/>
      <c r="C188" s="44"/>
      <c r="D188" s="60"/>
      <c r="E188" s="60"/>
      <c r="F188" s="60"/>
      <c r="G188" s="60"/>
      <c r="H188" s="60"/>
      <c r="I188" s="60"/>
      <c r="J188" s="60"/>
      <c r="K188" s="60"/>
    </row>
    <row r="189" spans="1:11" x14ac:dyDescent="0.25">
      <c r="A189" s="44"/>
      <c r="B189" s="44"/>
      <c r="C189" s="44"/>
      <c r="D189" s="60"/>
      <c r="E189" s="60"/>
      <c r="F189" s="60"/>
      <c r="G189" s="60"/>
      <c r="H189" s="60"/>
      <c r="I189" s="60"/>
      <c r="J189" s="60"/>
      <c r="K189" s="60"/>
    </row>
    <row r="190" spans="1:11" x14ac:dyDescent="0.25">
      <c r="A190" s="44"/>
      <c r="B190" s="44"/>
      <c r="C190" s="44"/>
      <c r="D190" s="60"/>
      <c r="E190" s="60"/>
      <c r="F190" s="60"/>
      <c r="G190" s="60"/>
      <c r="H190" s="60"/>
      <c r="I190" s="60"/>
      <c r="J190" s="60"/>
      <c r="K190" s="60"/>
    </row>
    <row r="191" spans="1:11" x14ac:dyDescent="0.25">
      <c r="A191" s="44"/>
      <c r="B191" s="44"/>
      <c r="C191" s="44"/>
      <c r="D191" s="60"/>
      <c r="E191" s="60"/>
      <c r="F191" s="60"/>
      <c r="G191" s="60"/>
      <c r="H191" s="60"/>
      <c r="I191" s="60"/>
      <c r="J191" s="60"/>
      <c r="K191" s="60"/>
    </row>
    <row r="192" spans="1:11" x14ac:dyDescent="0.25">
      <c r="A192" s="44"/>
      <c r="B192" s="44"/>
      <c r="C192" s="44"/>
      <c r="D192" s="60"/>
      <c r="E192" s="60"/>
      <c r="F192" s="60"/>
      <c r="G192" s="60"/>
      <c r="H192" s="60"/>
      <c r="I192" s="60"/>
      <c r="J192" s="60"/>
      <c r="K192" s="60"/>
    </row>
    <row r="193" spans="1:11" x14ac:dyDescent="0.25">
      <c r="A193" s="44"/>
      <c r="B193" s="44"/>
      <c r="C193" s="44"/>
      <c r="D193" s="60"/>
      <c r="E193" s="60"/>
      <c r="F193" s="60"/>
      <c r="G193" s="60"/>
      <c r="H193" s="60"/>
      <c r="I193" s="60"/>
      <c r="J193" s="60"/>
      <c r="K193" s="60"/>
    </row>
    <row r="194" spans="1:11" x14ac:dyDescent="0.25">
      <c r="A194" s="44"/>
      <c r="B194" s="44"/>
      <c r="C194" s="44"/>
      <c r="D194" s="60"/>
      <c r="E194" s="60"/>
      <c r="F194" s="60"/>
      <c r="G194" s="60"/>
      <c r="H194" s="60"/>
      <c r="I194" s="60"/>
      <c r="J194" s="60"/>
      <c r="K194" s="60"/>
    </row>
    <row r="195" spans="1:11" x14ac:dyDescent="0.25">
      <c r="A195" s="44"/>
      <c r="B195" s="44"/>
      <c r="C195" s="44"/>
      <c r="D195" s="60"/>
      <c r="E195" s="60"/>
      <c r="F195" s="60"/>
      <c r="G195" s="60"/>
      <c r="H195" s="60"/>
      <c r="I195" s="60"/>
      <c r="J195" s="60"/>
      <c r="K195" s="60"/>
    </row>
    <row r="196" spans="1:11" x14ac:dyDescent="0.25">
      <c r="A196" s="44"/>
      <c r="B196" s="44"/>
      <c r="C196" s="44"/>
      <c r="D196" s="60"/>
      <c r="E196" s="60"/>
      <c r="F196" s="60"/>
      <c r="G196" s="60"/>
      <c r="H196" s="60"/>
      <c r="I196" s="60"/>
      <c r="J196" s="60"/>
      <c r="K196" s="60"/>
    </row>
    <row r="197" spans="1:11" x14ac:dyDescent="0.25">
      <c r="A197" s="44"/>
      <c r="B197" s="44"/>
      <c r="C197" s="44"/>
      <c r="D197" s="60"/>
      <c r="E197" s="60"/>
      <c r="F197" s="60"/>
      <c r="G197" s="60"/>
      <c r="H197" s="60"/>
      <c r="I197" s="60"/>
      <c r="J197" s="60"/>
      <c r="K197" s="60"/>
    </row>
    <row r="198" spans="1:11" x14ac:dyDescent="0.25">
      <c r="A198" s="44"/>
      <c r="B198" s="44"/>
      <c r="C198" s="44"/>
      <c r="D198" s="60"/>
      <c r="E198" s="60"/>
      <c r="F198" s="60"/>
      <c r="G198" s="60"/>
      <c r="H198" s="60"/>
      <c r="I198" s="60"/>
      <c r="J198" s="60"/>
      <c r="K198" s="60"/>
    </row>
    <row r="199" spans="1:11" x14ac:dyDescent="0.25">
      <c r="A199" s="44"/>
      <c r="B199" s="44"/>
      <c r="C199" s="44"/>
      <c r="D199" s="60"/>
      <c r="E199" s="60"/>
      <c r="F199" s="60"/>
      <c r="G199" s="60"/>
      <c r="H199" s="60"/>
      <c r="I199" s="60"/>
      <c r="J199" s="60"/>
      <c r="K199" s="60"/>
    </row>
    <row r="200" spans="1:11" x14ac:dyDescent="0.25">
      <c r="A200" s="44"/>
      <c r="B200" s="44"/>
      <c r="C200" s="44"/>
      <c r="D200" s="60"/>
      <c r="E200" s="60"/>
      <c r="F200" s="60"/>
      <c r="G200" s="60"/>
      <c r="H200" s="60"/>
      <c r="I200" s="60"/>
      <c r="J200" s="60"/>
      <c r="K200" s="60"/>
    </row>
    <row r="201" spans="1:11" x14ac:dyDescent="0.25">
      <c r="A201" s="44"/>
      <c r="B201" s="44"/>
      <c r="C201" s="44"/>
      <c r="D201" s="60"/>
      <c r="E201" s="60"/>
      <c r="F201" s="60"/>
      <c r="G201" s="60"/>
      <c r="H201" s="60"/>
      <c r="I201" s="60"/>
      <c r="J201" s="60"/>
      <c r="K201" s="60"/>
    </row>
    <row r="202" spans="1:11" x14ac:dyDescent="0.25">
      <c r="A202" s="44"/>
      <c r="B202" s="44"/>
      <c r="C202" s="44"/>
      <c r="D202" s="60"/>
      <c r="E202" s="60"/>
      <c r="F202" s="60"/>
      <c r="G202" s="60"/>
      <c r="H202" s="60"/>
      <c r="I202" s="60"/>
      <c r="J202" s="60"/>
      <c r="K202" s="60"/>
    </row>
    <row r="203" spans="1:11" x14ac:dyDescent="0.25">
      <c r="A203" s="44"/>
      <c r="B203" s="44"/>
      <c r="C203" s="44"/>
      <c r="D203" s="60"/>
      <c r="E203" s="60"/>
      <c r="F203" s="60"/>
      <c r="G203" s="60"/>
      <c r="H203" s="60"/>
      <c r="I203" s="60"/>
      <c r="J203" s="60"/>
      <c r="K203" s="60"/>
    </row>
    <row r="204" spans="1:11" x14ac:dyDescent="0.25">
      <c r="A204" s="44"/>
      <c r="B204" s="44"/>
      <c r="C204" s="44"/>
      <c r="D204" s="60"/>
      <c r="E204" s="60"/>
      <c r="F204" s="60"/>
      <c r="G204" s="60"/>
      <c r="H204" s="60"/>
      <c r="I204" s="60"/>
      <c r="J204" s="60"/>
      <c r="K204" s="60"/>
    </row>
    <row r="205" spans="1:11" x14ac:dyDescent="0.25">
      <c r="A205" s="44"/>
      <c r="B205" s="44"/>
      <c r="C205" s="44"/>
      <c r="D205" s="60"/>
      <c r="E205" s="60"/>
      <c r="F205" s="60"/>
      <c r="G205" s="60"/>
      <c r="H205" s="60"/>
      <c r="I205" s="60"/>
      <c r="J205" s="60"/>
      <c r="K205" s="60"/>
    </row>
    <row r="206" spans="1:11" x14ac:dyDescent="0.25">
      <c r="A206" s="44"/>
      <c r="B206" s="44"/>
      <c r="C206" s="44"/>
      <c r="D206" s="60"/>
      <c r="E206" s="60"/>
      <c r="F206" s="60"/>
      <c r="G206" s="60"/>
      <c r="H206" s="60"/>
      <c r="I206" s="60"/>
      <c r="J206" s="60"/>
      <c r="K206" s="60"/>
    </row>
    <row r="207" spans="1:11" x14ac:dyDescent="0.25">
      <c r="A207" s="44"/>
      <c r="B207" s="44"/>
      <c r="C207" s="44"/>
      <c r="D207" s="60"/>
      <c r="E207" s="60"/>
      <c r="F207" s="60"/>
      <c r="G207" s="60"/>
      <c r="H207" s="60"/>
      <c r="I207" s="60"/>
      <c r="J207" s="60"/>
      <c r="K207" s="60"/>
    </row>
    <row r="208" spans="1:11" x14ac:dyDescent="0.25">
      <c r="A208" s="44"/>
      <c r="B208" s="44"/>
      <c r="C208" s="44"/>
      <c r="D208" s="60"/>
      <c r="E208" s="60"/>
      <c r="F208" s="60"/>
      <c r="G208" s="60"/>
      <c r="H208" s="60"/>
      <c r="I208" s="60"/>
      <c r="J208" s="60"/>
      <c r="K208" s="60"/>
    </row>
    <row r="209" spans="1:11" x14ac:dyDescent="0.25">
      <c r="A209" s="44"/>
      <c r="B209" s="44"/>
      <c r="C209" s="44"/>
      <c r="D209" s="60"/>
      <c r="E209" s="60"/>
      <c r="F209" s="60"/>
      <c r="G209" s="60"/>
      <c r="H209" s="60"/>
      <c r="I209" s="60"/>
      <c r="J209" s="60"/>
      <c r="K209" s="60"/>
    </row>
    <row r="210" spans="1:11" x14ac:dyDescent="0.25">
      <c r="A210" s="44"/>
      <c r="B210" s="44"/>
      <c r="C210" s="44"/>
      <c r="D210" s="60"/>
      <c r="E210" s="60"/>
      <c r="F210" s="60"/>
      <c r="G210" s="60"/>
      <c r="H210" s="60"/>
      <c r="I210" s="60"/>
      <c r="J210" s="60"/>
      <c r="K210" s="60"/>
    </row>
    <row r="211" spans="1:11" x14ac:dyDescent="0.25">
      <c r="A211" s="44"/>
      <c r="B211" s="44"/>
      <c r="C211" s="44"/>
      <c r="D211" s="60"/>
      <c r="E211" s="60"/>
      <c r="F211" s="60"/>
      <c r="G211" s="60"/>
      <c r="H211" s="60"/>
      <c r="I211" s="60"/>
      <c r="J211" s="60"/>
      <c r="K211" s="60"/>
    </row>
    <row r="212" spans="1:11" x14ac:dyDescent="0.25">
      <c r="A212" s="44"/>
      <c r="B212" s="44"/>
      <c r="C212" s="44"/>
      <c r="D212" s="60"/>
      <c r="E212" s="60"/>
      <c r="F212" s="60"/>
      <c r="G212" s="60"/>
      <c r="H212" s="60"/>
      <c r="I212" s="60"/>
      <c r="J212" s="60"/>
      <c r="K212" s="60"/>
    </row>
    <row r="213" spans="1:11" x14ac:dyDescent="0.25">
      <c r="A213" s="44"/>
      <c r="B213" s="44"/>
      <c r="C213" s="44"/>
      <c r="D213" s="60"/>
      <c r="E213" s="60"/>
      <c r="F213" s="60"/>
      <c r="G213" s="60"/>
      <c r="H213" s="60"/>
      <c r="I213" s="60"/>
      <c r="J213" s="60"/>
      <c r="K213" s="60"/>
    </row>
    <row r="214" spans="1:11" x14ac:dyDescent="0.25">
      <c r="A214" s="44"/>
      <c r="B214" s="44"/>
      <c r="C214" s="44"/>
      <c r="D214" s="60"/>
      <c r="E214" s="60"/>
      <c r="F214" s="60"/>
      <c r="G214" s="60"/>
      <c r="H214" s="60"/>
      <c r="I214" s="60"/>
      <c r="J214" s="60"/>
      <c r="K214" s="60"/>
    </row>
    <row r="215" spans="1:11" x14ac:dyDescent="0.25">
      <c r="A215" s="44"/>
      <c r="B215" s="44"/>
      <c r="C215" s="44"/>
      <c r="D215" s="60"/>
      <c r="E215" s="60"/>
      <c r="F215" s="60"/>
      <c r="G215" s="60"/>
      <c r="H215" s="60"/>
      <c r="I215" s="60"/>
      <c r="J215" s="60"/>
      <c r="K215" s="60"/>
    </row>
    <row r="216" spans="1:11" x14ac:dyDescent="0.25">
      <c r="A216" s="44"/>
      <c r="B216" s="44"/>
      <c r="C216" s="44"/>
      <c r="D216" s="60"/>
      <c r="E216" s="60"/>
      <c r="F216" s="60"/>
      <c r="G216" s="60"/>
      <c r="H216" s="60"/>
      <c r="I216" s="60"/>
      <c r="J216" s="60"/>
      <c r="K216" s="60"/>
    </row>
    <row r="217" spans="1:11" x14ac:dyDescent="0.25">
      <c r="A217" s="44"/>
      <c r="B217" s="44"/>
      <c r="C217" s="44"/>
      <c r="D217" s="60"/>
      <c r="E217" s="60"/>
      <c r="F217" s="60"/>
      <c r="G217" s="60"/>
      <c r="H217" s="60"/>
      <c r="I217" s="60"/>
      <c r="J217" s="60"/>
      <c r="K217" s="60"/>
    </row>
    <row r="218" spans="1:11" x14ac:dyDescent="0.25">
      <c r="A218" s="44"/>
      <c r="B218" s="44"/>
      <c r="C218" s="44"/>
      <c r="D218" s="60"/>
      <c r="E218" s="60"/>
      <c r="F218" s="60"/>
      <c r="G218" s="60"/>
      <c r="H218" s="60"/>
      <c r="I218" s="60"/>
      <c r="J218" s="60"/>
      <c r="K218" s="60"/>
    </row>
    <row r="219" spans="1:11" x14ac:dyDescent="0.25">
      <c r="A219" s="44"/>
      <c r="B219" s="44"/>
      <c r="C219" s="44"/>
      <c r="D219" s="60"/>
      <c r="E219" s="60"/>
      <c r="F219" s="60"/>
      <c r="G219" s="60"/>
      <c r="H219" s="60"/>
      <c r="I219" s="60"/>
      <c r="J219" s="60"/>
      <c r="K219" s="60"/>
    </row>
    <row r="220" spans="1:11" x14ac:dyDescent="0.25">
      <c r="A220" s="44"/>
      <c r="B220" s="44"/>
      <c r="C220" s="44"/>
      <c r="D220" s="60"/>
      <c r="E220" s="60"/>
      <c r="F220" s="60"/>
      <c r="G220" s="60"/>
      <c r="H220" s="60"/>
      <c r="I220" s="60"/>
      <c r="J220" s="60"/>
      <c r="K220" s="60"/>
    </row>
    <row r="221" spans="1:11" x14ac:dyDescent="0.25">
      <c r="A221" s="44"/>
      <c r="B221" s="44"/>
      <c r="C221" s="44"/>
      <c r="D221" s="60"/>
      <c r="E221" s="60"/>
      <c r="F221" s="60"/>
      <c r="G221" s="60"/>
      <c r="H221" s="60"/>
      <c r="I221" s="60"/>
      <c r="J221" s="60"/>
      <c r="K221" s="60"/>
    </row>
    <row r="222" spans="1:11" x14ac:dyDescent="0.25">
      <c r="A222" s="44"/>
      <c r="B222" s="44"/>
      <c r="C222" s="44"/>
      <c r="D222" s="60"/>
      <c r="E222" s="60"/>
      <c r="F222" s="60"/>
      <c r="G222" s="60"/>
      <c r="H222" s="60"/>
      <c r="I222" s="60"/>
      <c r="J222" s="60"/>
      <c r="K222" s="60"/>
    </row>
    <row r="223" spans="1:11" x14ac:dyDescent="0.25">
      <c r="A223" s="44"/>
      <c r="B223" s="44"/>
      <c r="C223" s="44"/>
      <c r="D223" s="60"/>
      <c r="E223" s="60"/>
      <c r="F223" s="60"/>
      <c r="G223" s="60"/>
      <c r="H223" s="60"/>
      <c r="I223" s="60"/>
      <c r="J223" s="60"/>
      <c r="K223" s="60"/>
    </row>
    <row r="224" spans="1:11" x14ac:dyDescent="0.25">
      <c r="A224" s="44"/>
      <c r="B224" s="44"/>
      <c r="C224" s="44"/>
      <c r="D224" s="60"/>
      <c r="E224" s="60"/>
      <c r="F224" s="60"/>
      <c r="G224" s="60"/>
      <c r="H224" s="60"/>
      <c r="I224" s="60"/>
      <c r="J224" s="60"/>
      <c r="K224" s="60"/>
    </row>
    <row r="225" spans="1:11" x14ac:dyDescent="0.25">
      <c r="A225" s="44"/>
      <c r="B225" s="44"/>
      <c r="C225" s="44"/>
      <c r="D225" s="60"/>
      <c r="E225" s="60"/>
      <c r="F225" s="60"/>
      <c r="G225" s="60"/>
      <c r="H225" s="60"/>
      <c r="I225" s="60"/>
      <c r="J225" s="60"/>
      <c r="K225" s="60"/>
    </row>
    <row r="226" spans="1:11" x14ac:dyDescent="0.25">
      <c r="A226" s="44"/>
      <c r="B226" s="44"/>
      <c r="C226" s="44"/>
      <c r="D226" s="60"/>
      <c r="E226" s="60"/>
      <c r="F226" s="60"/>
      <c r="G226" s="60"/>
      <c r="H226" s="60"/>
      <c r="I226" s="60"/>
      <c r="J226" s="60"/>
      <c r="K226" s="60"/>
    </row>
    <row r="227" spans="1:11" x14ac:dyDescent="0.25">
      <c r="A227" s="44"/>
      <c r="B227" s="44"/>
      <c r="C227" s="44"/>
      <c r="D227" s="60"/>
      <c r="E227" s="60"/>
      <c r="F227" s="60"/>
      <c r="G227" s="60"/>
      <c r="H227" s="60"/>
      <c r="I227" s="60"/>
      <c r="J227" s="60"/>
      <c r="K227" s="60"/>
    </row>
    <row r="228" spans="1:11" x14ac:dyDescent="0.25">
      <c r="A228" s="44"/>
      <c r="B228" s="44"/>
      <c r="C228" s="44"/>
      <c r="D228" s="60"/>
      <c r="E228" s="60"/>
      <c r="F228" s="60"/>
      <c r="G228" s="60"/>
      <c r="H228" s="60"/>
      <c r="I228" s="60"/>
      <c r="J228" s="60"/>
      <c r="K228" s="60"/>
    </row>
    <row r="229" spans="1:11" x14ac:dyDescent="0.25">
      <c r="A229" s="44"/>
      <c r="B229" s="44"/>
      <c r="C229" s="44"/>
      <c r="D229" s="60"/>
      <c r="E229" s="60"/>
      <c r="F229" s="60"/>
      <c r="G229" s="60"/>
      <c r="H229" s="60"/>
      <c r="I229" s="60"/>
      <c r="J229" s="60"/>
      <c r="K229" s="60"/>
    </row>
    <row r="230" spans="1:11" x14ac:dyDescent="0.25">
      <c r="A230" s="44"/>
      <c r="B230" s="44"/>
      <c r="C230" s="44"/>
      <c r="D230" s="60"/>
      <c r="E230" s="60"/>
      <c r="F230" s="60"/>
      <c r="G230" s="60"/>
      <c r="H230" s="60"/>
      <c r="I230" s="60"/>
      <c r="J230" s="60"/>
      <c r="K230" s="60"/>
    </row>
    <row r="231" spans="1:11" x14ac:dyDescent="0.25">
      <c r="A231" s="44"/>
      <c r="B231" s="44"/>
      <c r="C231" s="44"/>
      <c r="D231" s="60"/>
      <c r="E231" s="60"/>
      <c r="F231" s="60"/>
      <c r="G231" s="60"/>
      <c r="H231" s="60"/>
      <c r="I231" s="60"/>
      <c r="J231" s="60"/>
      <c r="K231" s="60"/>
    </row>
    <row r="232" spans="1:11" x14ac:dyDescent="0.25">
      <c r="A232" s="44"/>
      <c r="B232" s="44"/>
      <c r="C232" s="44"/>
      <c r="D232" s="60"/>
      <c r="E232" s="60"/>
      <c r="F232" s="60"/>
      <c r="G232" s="60"/>
      <c r="H232" s="60"/>
      <c r="I232" s="60"/>
      <c r="J232" s="60"/>
      <c r="K232" s="60"/>
    </row>
    <row r="233" spans="1:11" x14ac:dyDescent="0.25">
      <c r="A233" s="44"/>
      <c r="B233" s="44"/>
      <c r="C233" s="44"/>
      <c r="D233" s="60"/>
      <c r="E233" s="60"/>
      <c r="F233" s="60"/>
      <c r="G233" s="60"/>
      <c r="H233" s="60"/>
      <c r="I233" s="60"/>
      <c r="J233" s="60"/>
      <c r="K233" s="60"/>
    </row>
    <row r="234" spans="1:11" x14ac:dyDescent="0.25">
      <c r="A234" s="44"/>
      <c r="B234" s="44"/>
      <c r="C234" s="44"/>
      <c r="D234" s="60"/>
      <c r="E234" s="60"/>
      <c r="F234" s="60"/>
      <c r="G234" s="60"/>
      <c r="H234" s="60"/>
      <c r="I234" s="60"/>
      <c r="J234" s="60"/>
      <c r="K234" s="60"/>
    </row>
    <row r="235" spans="1:11" x14ac:dyDescent="0.25">
      <c r="A235" s="44"/>
      <c r="B235" s="44"/>
      <c r="C235" s="44"/>
      <c r="D235" s="60"/>
      <c r="E235" s="60"/>
      <c r="F235" s="60"/>
      <c r="G235" s="60"/>
      <c r="H235" s="60"/>
      <c r="I235" s="60"/>
      <c r="J235" s="60"/>
      <c r="K235" s="60"/>
    </row>
    <row r="236" spans="1:11" x14ac:dyDescent="0.25">
      <c r="A236" s="44"/>
      <c r="B236" s="44"/>
      <c r="C236" s="44"/>
      <c r="D236" s="60"/>
      <c r="E236" s="60"/>
      <c r="F236" s="60"/>
      <c r="G236" s="60"/>
      <c r="H236" s="60"/>
      <c r="I236" s="60"/>
      <c r="J236" s="60"/>
      <c r="K236" s="60"/>
    </row>
    <row r="237" spans="1:11" x14ac:dyDescent="0.25">
      <c r="A237" s="44"/>
      <c r="B237" s="44"/>
      <c r="C237" s="44"/>
      <c r="D237" s="60"/>
      <c r="E237" s="60"/>
      <c r="F237" s="60"/>
      <c r="G237" s="60"/>
      <c r="H237" s="60"/>
      <c r="I237" s="60"/>
      <c r="J237" s="60"/>
      <c r="K237" s="60"/>
    </row>
    <row r="238" spans="1:11" x14ac:dyDescent="0.25">
      <c r="A238" s="44"/>
      <c r="B238" s="44"/>
      <c r="C238" s="44"/>
      <c r="D238" s="60"/>
      <c r="E238" s="60"/>
      <c r="F238" s="60"/>
      <c r="G238" s="60"/>
      <c r="H238" s="60"/>
      <c r="I238" s="60"/>
      <c r="J238" s="60"/>
      <c r="K238" s="60"/>
    </row>
    <row r="239" spans="1:11" x14ac:dyDescent="0.25">
      <c r="A239" s="44"/>
      <c r="B239" s="44"/>
      <c r="C239" s="44"/>
      <c r="D239" s="60"/>
      <c r="E239" s="60"/>
      <c r="F239" s="60"/>
      <c r="G239" s="60"/>
      <c r="H239" s="60"/>
      <c r="I239" s="60"/>
      <c r="J239" s="60"/>
      <c r="K239" s="60"/>
    </row>
    <row r="240" spans="1:11" x14ac:dyDescent="0.25">
      <c r="A240" s="44"/>
      <c r="B240" s="44"/>
      <c r="C240" s="44"/>
      <c r="D240" s="60"/>
      <c r="E240" s="60"/>
      <c r="F240" s="60"/>
      <c r="G240" s="60"/>
      <c r="H240" s="60"/>
      <c r="I240" s="60"/>
      <c r="J240" s="60"/>
      <c r="K240" s="60"/>
    </row>
    <row r="241" spans="1:11" x14ac:dyDescent="0.25">
      <c r="A241" s="44"/>
      <c r="B241" s="44"/>
      <c r="C241" s="44"/>
      <c r="D241" s="60"/>
      <c r="E241" s="60"/>
      <c r="F241" s="60"/>
      <c r="G241" s="60"/>
      <c r="H241" s="60"/>
      <c r="I241" s="60"/>
      <c r="J241" s="60"/>
      <c r="K241" s="60"/>
    </row>
    <row r="242" spans="1:11" x14ac:dyDescent="0.25">
      <c r="A242" s="44"/>
      <c r="B242" s="44"/>
      <c r="C242" s="44"/>
      <c r="D242" s="60"/>
      <c r="E242" s="60"/>
      <c r="F242" s="60"/>
      <c r="G242" s="60"/>
      <c r="H242" s="60"/>
      <c r="I242" s="60"/>
      <c r="J242" s="60"/>
      <c r="K242" s="60"/>
    </row>
    <row r="243" spans="1:11" x14ac:dyDescent="0.25">
      <c r="A243" s="44"/>
      <c r="B243" s="44"/>
      <c r="C243" s="44"/>
      <c r="D243" s="60"/>
      <c r="E243" s="60"/>
      <c r="F243" s="60"/>
      <c r="G243" s="60"/>
      <c r="H243" s="60"/>
      <c r="I243" s="60"/>
      <c r="J243" s="60"/>
      <c r="K243" s="60"/>
    </row>
    <row r="244" spans="1:11" x14ac:dyDescent="0.25">
      <c r="A244" s="44"/>
      <c r="B244" s="44"/>
      <c r="C244" s="44"/>
      <c r="D244" s="60"/>
      <c r="E244" s="60"/>
      <c r="F244" s="60"/>
      <c r="G244" s="60"/>
      <c r="H244" s="60"/>
      <c r="I244" s="60"/>
      <c r="J244" s="60"/>
      <c r="K244" s="60"/>
    </row>
    <row r="245" spans="1:11" x14ac:dyDescent="0.25">
      <c r="A245" s="44"/>
      <c r="B245" s="44"/>
      <c r="C245" s="44"/>
      <c r="D245" s="60"/>
      <c r="E245" s="60"/>
      <c r="F245" s="60"/>
      <c r="G245" s="60"/>
      <c r="H245" s="60"/>
      <c r="I245" s="60"/>
      <c r="J245" s="60"/>
      <c r="K245" s="60"/>
    </row>
    <row r="246" spans="1:11" x14ac:dyDescent="0.25">
      <c r="A246" s="44"/>
      <c r="B246" s="44"/>
      <c r="C246" s="44"/>
      <c r="D246" s="60"/>
      <c r="E246" s="60"/>
      <c r="F246" s="60"/>
      <c r="G246" s="60"/>
      <c r="H246" s="60"/>
      <c r="I246" s="60"/>
      <c r="J246" s="60"/>
      <c r="K246" s="60"/>
    </row>
    <row r="247" spans="1:11" x14ac:dyDescent="0.25">
      <c r="A247" s="44"/>
      <c r="B247" s="44"/>
      <c r="C247" s="44"/>
      <c r="D247" s="60"/>
      <c r="E247" s="60"/>
      <c r="F247" s="60"/>
      <c r="G247" s="60"/>
      <c r="H247" s="60"/>
      <c r="I247" s="60"/>
      <c r="J247" s="60"/>
      <c r="K247" s="60"/>
    </row>
    <row r="248" spans="1:11" x14ac:dyDescent="0.25">
      <c r="A248" s="44"/>
      <c r="B248" s="44"/>
      <c r="C248" s="44"/>
      <c r="D248" s="60"/>
      <c r="E248" s="60"/>
      <c r="F248" s="60"/>
      <c r="G248" s="60"/>
      <c r="H248" s="60"/>
      <c r="I248" s="60"/>
      <c r="J248" s="60"/>
      <c r="K248" s="60"/>
    </row>
    <row r="249" spans="1:11" x14ac:dyDescent="0.25">
      <c r="A249" s="44"/>
      <c r="B249" s="44"/>
      <c r="C249" s="44"/>
      <c r="D249" s="60"/>
      <c r="E249" s="60"/>
      <c r="F249" s="60"/>
      <c r="G249" s="60"/>
      <c r="H249" s="60"/>
      <c r="I249" s="60"/>
      <c r="J249" s="60"/>
      <c r="K249" s="60"/>
    </row>
    <row r="250" spans="1:11" x14ac:dyDescent="0.25">
      <c r="A250" s="44"/>
      <c r="B250" s="44"/>
      <c r="C250" s="44"/>
      <c r="D250" s="60"/>
      <c r="E250" s="60"/>
      <c r="F250" s="60"/>
      <c r="G250" s="60"/>
      <c r="H250" s="60"/>
      <c r="I250" s="60"/>
      <c r="J250" s="60"/>
      <c r="K250" s="60"/>
    </row>
    <row r="251" spans="1:11" x14ac:dyDescent="0.25">
      <c r="A251" s="44"/>
      <c r="B251" s="44"/>
      <c r="C251" s="44"/>
      <c r="D251" s="60"/>
      <c r="E251" s="60"/>
      <c r="F251" s="60"/>
      <c r="G251" s="60"/>
      <c r="H251" s="60"/>
      <c r="I251" s="60"/>
      <c r="J251" s="60"/>
      <c r="K251" s="60"/>
    </row>
    <row r="252" spans="1:11" x14ac:dyDescent="0.25">
      <c r="A252" s="44"/>
      <c r="B252" s="44"/>
      <c r="C252" s="44"/>
      <c r="D252" s="60"/>
      <c r="E252" s="60"/>
      <c r="F252" s="60"/>
      <c r="G252" s="60"/>
      <c r="H252" s="60"/>
      <c r="I252" s="60"/>
      <c r="J252" s="60"/>
      <c r="K252" s="60"/>
    </row>
    <row r="253" spans="1:11" x14ac:dyDescent="0.25">
      <c r="A253" s="44"/>
      <c r="B253" s="44"/>
      <c r="C253" s="44"/>
      <c r="D253" s="60"/>
      <c r="E253" s="60"/>
      <c r="F253" s="60"/>
      <c r="G253" s="60"/>
      <c r="H253" s="60"/>
      <c r="I253" s="60"/>
      <c r="J253" s="60"/>
      <c r="K253" s="60"/>
    </row>
    <row r="254" spans="1:11" x14ac:dyDescent="0.25">
      <c r="A254" s="44"/>
      <c r="B254" s="44"/>
      <c r="C254" s="44"/>
      <c r="D254" s="60"/>
      <c r="E254" s="60"/>
      <c r="F254" s="60"/>
      <c r="G254" s="60"/>
      <c r="H254" s="60"/>
      <c r="I254" s="60"/>
      <c r="J254" s="60"/>
      <c r="K254" s="60"/>
    </row>
    <row r="255" spans="1:11" x14ac:dyDescent="0.25">
      <c r="A255" s="44"/>
      <c r="B255" s="44"/>
      <c r="C255" s="44"/>
      <c r="D255" s="60"/>
      <c r="E255" s="60"/>
      <c r="F255" s="60"/>
      <c r="G255" s="60"/>
      <c r="H255" s="60"/>
      <c r="I255" s="60"/>
      <c r="J255" s="60"/>
      <c r="K255" s="60"/>
    </row>
    <row r="256" spans="1:11" x14ac:dyDescent="0.25">
      <c r="A256" s="44"/>
      <c r="B256" s="44"/>
      <c r="C256" s="44"/>
      <c r="D256" s="60"/>
      <c r="E256" s="60"/>
      <c r="F256" s="60"/>
      <c r="G256" s="60"/>
      <c r="H256" s="60"/>
      <c r="I256" s="60"/>
      <c r="J256" s="60"/>
      <c r="K256" s="60"/>
    </row>
    <row r="257" spans="1:11" x14ac:dyDescent="0.25">
      <c r="A257" s="44"/>
      <c r="B257" s="44"/>
      <c r="C257" s="44"/>
      <c r="D257" s="60"/>
      <c r="E257" s="60"/>
      <c r="F257" s="60"/>
      <c r="G257" s="60"/>
      <c r="H257" s="60"/>
      <c r="I257" s="60"/>
      <c r="J257" s="60"/>
      <c r="K257" s="60"/>
    </row>
    <row r="258" spans="1:11" x14ac:dyDescent="0.25">
      <c r="A258" s="44"/>
      <c r="B258" s="44"/>
      <c r="C258" s="44"/>
      <c r="D258" s="60"/>
      <c r="E258" s="60"/>
      <c r="F258" s="60"/>
      <c r="G258" s="60"/>
      <c r="H258" s="60"/>
      <c r="I258" s="60"/>
      <c r="J258" s="60"/>
      <c r="K258" s="60"/>
    </row>
    <row r="259" spans="1:11" x14ac:dyDescent="0.25">
      <c r="A259" s="44"/>
      <c r="B259" s="44"/>
      <c r="C259" s="44"/>
      <c r="D259" s="60"/>
      <c r="E259" s="60"/>
      <c r="F259" s="60"/>
      <c r="G259" s="60"/>
      <c r="H259" s="60"/>
      <c r="I259" s="60"/>
      <c r="J259" s="60"/>
      <c r="K259" s="60"/>
    </row>
    <row r="260" spans="1:11" x14ac:dyDescent="0.25">
      <c r="A260" s="44"/>
      <c r="B260" s="44"/>
      <c r="C260" s="44"/>
      <c r="D260" s="60"/>
      <c r="E260" s="60"/>
      <c r="F260" s="60"/>
      <c r="G260" s="60"/>
      <c r="H260" s="60"/>
      <c r="I260" s="60"/>
      <c r="J260" s="60"/>
      <c r="K260" s="60"/>
    </row>
    <row r="261" spans="1:11" x14ac:dyDescent="0.25">
      <c r="A261" s="44"/>
      <c r="B261" s="44"/>
      <c r="C261" s="44"/>
      <c r="D261" s="60"/>
      <c r="E261" s="60"/>
      <c r="F261" s="60"/>
      <c r="G261" s="60"/>
      <c r="H261" s="60"/>
      <c r="I261" s="60"/>
      <c r="J261" s="60"/>
      <c r="K261" s="60"/>
    </row>
    <row r="262" spans="1:11" x14ac:dyDescent="0.25">
      <c r="A262" s="44"/>
      <c r="B262" s="44"/>
      <c r="C262" s="44"/>
      <c r="D262" s="60"/>
      <c r="E262" s="60"/>
      <c r="F262" s="60"/>
      <c r="G262" s="60"/>
      <c r="H262" s="60"/>
      <c r="I262" s="60"/>
      <c r="J262" s="60"/>
      <c r="K262" s="60"/>
    </row>
    <row r="263" spans="1:11" x14ac:dyDescent="0.25">
      <c r="A263" s="44"/>
      <c r="B263" s="44"/>
      <c r="C263" s="44"/>
      <c r="D263" s="60"/>
      <c r="E263" s="60"/>
      <c r="F263" s="60"/>
      <c r="G263" s="60"/>
      <c r="H263" s="60"/>
      <c r="I263" s="60"/>
      <c r="J263" s="60"/>
      <c r="K263" s="60"/>
    </row>
    <row r="264" spans="1:11" x14ac:dyDescent="0.25">
      <c r="A264" s="44"/>
      <c r="B264" s="44"/>
      <c r="C264" s="44"/>
      <c r="D264" s="60"/>
      <c r="E264" s="60"/>
      <c r="F264" s="60"/>
      <c r="G264" s="60"/>
      <c r="H264" s="60"/>
      <c r="I264" s="60"/>
      <c r="J264" s="60"/>
      <c r="K264" s="60"/>
    </row>
    <row r="265" spans="1:11" x14ac:dyDescent="0.25">
      <c r="A265" s="44"/>
      <c r="B265" s="44"/>
      <c r="C265" s="44"/>
      <c r="D265" s="60"/>
      <c r="E265" s="60"/>
      <c r="F265" s="60"/>
      <c r="G265" s="60"/>
      <c r="H265" s="60"/>
      <c r="I265" s="60"/>
      <c r="J265" s="60"/>
      <c r="K265" s="60"/>
    </row>
    <row r="266" spans="1:11" x14ac:dyDescent="0.25">
      <c r="A266" s="44"/>
      <c r="B266" s="44"/>
      <c r="C266" s="44"/>
      <c r="D266" s="60"/>
      <c r="E266" s="60"/>
      <c r="F266" s="60"/>
      <c r="G266" s="60"/>
      <c r="H266" s="60"/>
      <c r="I266" s="60"/>
      <c r="J266" s="60"/>
      <c r="K266" s="60"/>
    </row>
    <row r="267" spans="1:11" x14ac:dyDescent="0.25">
      <c r="A267" s="44"/>
      <c r="B267" s="44"/>
      <c r="C267" s="44"/>
      <c r="D267" s="60"/>
      <c r="E267" s="60"/>
      <c r="F267" s="60"/>
      <c r="G267" s="60"/>
      <c r="H267" s="60"/>
      <c r="I267" s="60"/>
      <c r="J267" s="60"/>
      <c r="K267" s="60"/>
    </row>
    <row r="268" spans="1:11" x14ac:dyDescent="0.25">
      <c r="A268" s="44"/>
      <c r="B268" s="44"/>
      <c r="C268" s="44"/>
      <c r="D268" s="60"/>
      <c r="E268" s="60"/>
      <c r="F268" s="60"/>
      <c r="G268" s="60"/>
      <c r="H268" s="60"/>
      <c r="I268" s="60"/>
      <c r="J268" s="60"/>
      <c r="K268" s="60"/>
    </row>
    <row r="269" spans="1:11" x14ac:dyDescent="0.25">
      <c r="A269" s="44"/>
      <c r="B269" s="44"/>
      <c r="C269" s="44"/>
      <c r="D269" s="60"/>
      <c r="E269" s="60"/>
      <c r="F269" s="60"/>
      <c r="G269" s="60"/>
      <c r="H269" s="60"/>
      <c r="I269" s="60"/>
      <c r="J269" s="60"/>
      <c r="K269" s="60"/>
    </row>
    <row r="270" spans="1:11" x14ac:dyDescent="0.25">
      <c r="A270" s="44"/>
      <c r="B270" s="44"/>
      <c r="C270" s="44"/>
      <c r="D270" s="60"/>
      <c r="E270" s="60"/>
      <c r="F270" s="60"/>
      <c r="G270" s="60"/>
      <c r="H270" s="60"/>
      <c r="I270" s="60"/>
      <c r="J270" s="60"/>
      <c r="K270" s="60"/>
    </row>
    <row r="271" spans="1:11" x14ac:dyDescent="0.25">
      <c r="A271" s="44"/>
      <c r="B271" s="44"/>
      <c r="C271" s="44"/>
      <c r="D271" s="60"/>
      <c r="E271" s="60"/>
      <c r="F271" s="60"/>
      <c r="G271" s="60"/>
      <c r="H271" s="60"/>
      <c r="I271" s="60"/>
      <c r="J271" s="60"/>
      <c r="K271" s="60"/>
    </row>
    <row r="272" spans="1:11" x14ac:dyDescent="0.25">
      <c r="A272" s="44"/>
      <c r="B272" s="44"/>
      <c r="C272" s="44"/>
      <c r="D272" s="60"/>
      <c r="E272" s="60"/>
      <c r="F272" s="60"/>
      <c r="G272" s="60"/>
      <c r="H272" s="60"/>
      <c r="I272" s="60"/>
      <c r="J272" s="60"/>
      <c r="K272" s="60"/>
    </row>
    <row r="273" spans="1:11" x14ac:dyDescent="0.25">
      <c r="A273" s="44"/>
      <c r="B273" s="44"/>
      <c r="C273" s="44"/>
      <c r="D273" s="60"/>
      <c r="E273" s="60"/>
      <c r="F273" s="60"/>
      <c r="G273" s="60"/>
      <c r="H273" s="60"/>
      <c r="I273" s="60"/>
      <c r="J273" s="60"/>
      <c r="K273" s="60"/>
    </row>
    <row r="274" spans="1:11" x14ac:dyDescent="0.25">
      <c r="A274" s="44"/>
      <c r="B274" s="44"/>
      <c r="C274" s="44"/>
      <c r="D274" s="60"/>
      <c r="E274" s="60"/>
      <c r="F274" s="60"/>
      <c r="G274" s="60"/>
      <c r="H274" s="60"/>
      <c r="I274" s="60"/>
      <c r="J274" s="60"/>
      <c r="K274" s="60"/>
    </row>
    <row r="275" spans="1:11" x14ac:dyDescent="0.25">
      <c r="A275" s="44"/>
      <c r="B275" s="44"/>
      <c r="C275" s="44"/>
      <c r="D275" s="60"/>
      <c r="E275" s="60"/>
      <c r="F275" s="60"/>
      <c r="G275" s="60"/>
      <c r="H275" s="60"/>
      <c r="I275" s="60"/>
      <c r="J275" s="60"/>
      <c r="K275" s="60"/>
    </row>
    <row r="276" spans="1:11" x14ac:dyDescent="0.25">
      <c r="A276" s="44"/>
      <c r="B276" s="44"/>
      <c r="C276" s="44"/>
      <c r="D276" s="60"/>
      <c r="E276" s="60"/>
      <c r="F276" s="60"/>
      <c r="G276" s="60"/>
      <c r="H276" s="60"/>
      <c r="I276" s="60"/>
      <c r="J276" s="60"/>
      <c r="K276" s="60"/>
    </row>
    <row r="277" spans="1:11" x14ac:dyDescent="0.25">
      <c r="A277" s="44"/>
      <c r="B277" s="44"/>
      <c r="C277" s="44"/>
      <c r="D277" s="60"/>
      <c r="E277" s="60"/>
      <c r="F277" s="60"/>
      <c r="G277" s="60"/>
      <c r="H277" s="60"/>
      <c r="I277" s="60"/>
      <c r="J277" s="60"/>
      <c r="K277" s="60"/>
    </row>
    <row r="278" spans="1:11" x14ac:dyDescent="0.25">
      <c r="A278" s="44"/>
      <c r="B278" s="44"/>
      <c r="C278" s="44"/>
      <c r="D278" s="60"/>
      <c r="E278" s="60"/>
      <c r="F278" s="60"/>
      <c r="G278" s="60"/>
      <c r="H278" s="60"/>
      <c r="I278" s="60"/>
      <c r="J278" s="60"/>
      <c r="K278" s="60"/>
    </row>
    <row r="279" spans="1:11" x14ac:dyDescent="0.25">
      <c r="A279" s="44"/>
      <c r="B279" s="44"/>
      <c r="C279" s="44"/>
      <c r="D279" s="60"/>
      <c r="E279" s="60"/>
      <c r="F279" s="60"/>
      <c r="G279" s="60"/>
      <c r="H279" s="60"/>
      <c r="I279" s="60"/>
      <c r="J279" s="60"/>
      <c r="K279" s="60"/>
    </row>
    <row r="280" spans="1:11" x14ac:dyDescent="0.25">
      <c r="A280" s="44"/>
      <c r="B280" s="44"/>
      <c r="C280" s="44"/>
      <c r="D280" s="60"/>
      <c r="E280" s="60"/>
      <c r="F280" s="60"/>
      <c r="G280" s="60"/>
      <c r="H280" s="60"/>
      <c r="I280" s="60"/>
      <c r="J280" s="60"/>
      <c r="K280" s="60"/>
    </row>
    <row r="281" spans="1:11" x14ac:dyDescent="0.25">
      <c r="A281" s="44"/>
      <c r="B281" s="44"/>
      <c r="C281" s="44"/>
      <c r="D281" s="60"/>
      <c r="E281" s="60"/>
      <c r="F281" s="60"/>
      <c r="G281" s="60"/>
      <c r="H281" s="60"/>
      <c r="I281" s="60"/>
      <c r="J281" s="60"/>
      <c r="K281" s="60"/>
    </row>
    <row r="282" spans="1:11" x14ac:dyDescent="0.25">
      <c r="A282" s="44"/>
      <c r="B282" s="44"/>
      <c r="C282" s="44"/>
      <c r="D282" s="60"/>
      <c r="E282" s="60"/>
      <c r="F282" s="60"/>
      <c r="G282" s="60"/>
      <c r="H282" s="60"/>
      <c r="I282" s="60"/>
      <c r="J282" s="60"/>
      <c r="K282" s="60"/>
    </row>
    <row r="283" spans="1:11" x14ac:dyDescent="0.25">
      <c r="A283" s="44"/>
      <c r="B283" s="44"/>
      <c r="C283" s="44"/>
      <c r="D283" s="60"/>
      <c r="E283" s="60"/>
      <c r="F283" s="60"/>
      <c r="G283" s="60"/>
      <c r="H283" s="60"/>
      <c r="I283" s="60"/>
      <c r="J283" s="60"/>
      <c r="K283" s="60"/>
    </row>
    <row r="284" spans="1:11" x14ac:dyDescent="0.25">
      <c r="A284" s="44"/>
      <c r="B284" s="44"/>
      <c r="C284" s="44"/>
      <c r="D284" s="60"/>
      <c r="E284" s="60"/>
      <c r="F284" s="60"/>
      <c r="G284" s="60"/>
      <c r="H284" s="60"/>
      <c r="I284" s="60"/>
      <c r="J284" s="60"/>
      <c r="K284" s="60"/>
    </row>
    <row r="285" spans="1:11" x14ac:dyDescent="0.25">
      <c r="A285" s="44"/>
      <c r="B285" s="44"/>
      <c r="C285" s="44"/>
      <c r="D285" s="60"/>
      <c r="E285" s="60"/>
      <c r="F285" s="60"/>
      <c r="G285" s="60"/>
      <c r="H285" s="60"/>
      <c r="I285" s="60"/>
      <c r="J285" s="60"/>
      <c r="K285" s="60"/>
    </row>
    <row r="286" spans="1:11" x14ac:dyDescent="0.25">
      <c r="A286" s="44"/>
      <c r="B286" s="44"/>
      <c r="C286" s="44"/>
      <c r="D286" s="60"/>
      <c r="E286" s="60"/>
      <c r="F286" s="60"/>
      <c r="G286" s="60"/>
      <c r="H286" s="60"/>
      <c r="I286" s="60"/>
      <c r="J286" s="60"/>
      <c r="K286" s="60"/>
    </row>
    <row r="287" spans="1:11" x14ac:dyDescent="0.25">
      <c r="A287" s="44"/>
      <c r="B287" s="44"/>
      <c r="C287" s="44"/>
      <c r="D287" s="60"/>
      <c r="E287" s="60"/>
      <c r="F287" s="60"/>
      <c r="G287" s="60"/>
      <c r="H287" s="60"/>
      <c r="I287" s="60"/>
      <c r="J287" s="60"/>
      <c r="K287" s="60"/>
    </row>
    <row r="288" spans="1:11" x14ac:dyDescent="0.25">
      <c r="A288" s="44"/>
      <c r="B288" s="44"/>
      <c r="C288" s="44"/>
      <c r="D288" s="60"/>
      <c r="E288" s="60"/>
      <c r="F288" s="60"/>
      <c r="G288" s="60"/>
      <c r="H288" s="60"/>
      <c r="I288" s="60"/>
      <c r="J288" s="60"/>
      <c r="K288" s="60"/>
    </row>
    <row r="289" spans="1:11" x14ac:dyDescent="0.25">
      <c r="A289" s="44"/>
      <c r="B289" s="44"/>
      <c r="C289" s="44"/>
      <c r="D289" s="60"/>
      <c r="E289" s="60"/>
      <c r="F289" s="60"/>
      <c r="G289" s="60"/>
      <c r="H289" s="60"/>
      <c r="I289" s="60"/>
      <c r="J289" s="60"/>
      <c r="K289" s="60"/>
    </row>
    <row r="290" spans="1:11" x14ac:dyDescent="0.25">
      <c r="A290" s="44"/>
      <c r="B290" s="44"/>
      <c r="C290" s="44"/>
      <c r="D290" s="60"/>
      <c r="E290" s="60"/>
      <c r="F290" s="60"/>
      <c r="G290" s="60"/>
      <c r="H290" s="60"/>
      <c r="I290" s="60"/>
      <c r="J290" s="60"/>
      <c r="K290" s="60"/>
    </row>
    <row r="291" spans="1:11" x14ac:dyDescent="0.25">
      <c r="A291" s="44"/>
      <c r="B291" s="44"/>
      <c r="C291" s="44"/>
      <c r="D291" s="60"/>
      <c r="E291" s="60"/>
      <c r="F291" s="60"/>
      <c r="G291" s="60"/>
      <c r="H291" s="60"/>
      <c r="I291" s="60"/>
      <c r="J291" s="60"/>
      <c r="K291" s="60"/>
    </row>
    <row r="292" spans="1:11" x14ac:dyDescent="0.25">
      <c r="A292" s="44"/>
      <c r="B292" s="44"/>
      <c r="C292" s="44"/>
      <c r="D292" s="60"/>
      <c r="E292" s="60"/>
      <c r="F292" s="60"/>
      <c r="G292" s="60"/>
      <c r="H292" s="60"/>
      <c r="I292" s="60"/>
      <c r="J292" s="60"/>
      <c r="K292" s="60"/>
    </row>
    <row r="293" spans="1:11" x14ac:dyDescent="0.25">
      <c r="A293" s="44"/>
      <c r="B293" s="44"/>
      <c r="C293" s="44"/>
    </row>
    <row r="294" spans="1:11" x14ac:dyDescent="0.25">
      <c r="A294" s="44"/>
      <c r="B294" s="44"/>
      <c r="C294" s="44"/>
    </row>
    <row r="295" spans="1:11" x14ac:dyDescent="0.25">
      <c r="A295" s="44"/>
      <c r="B295" s="44"/>
    </row>
    <row r="296" spans="1:11" x14ac:dyDescent="0.25">
      <c r="B296" s="44"/>
    </row>
  </sheetData>
  <mergeCells count="40">
    <mergeCell ref="E51:F51"/>
    <mergeCell ref="G51:K51"/>
    <mergeCell ref="G52:K52"/>
    <mergeCell ref="E53:F53"/>
    <mergeCell ref="G53:K53"/>
    <mergeCell ref="G54:K54"/>
    <mergeCell ref="D56:F56"/>
    <mergeCell ref="G56:K56"/>
    <mergeCell ref="D57:F57"/>
    <mergeCell ref="G57:K57"/>
    <mergeCell ref="A24:A28"/>
    <mergeCell ref="B24:B28"/>
    <mergeCell ref="C24:C28"/>
    <mergeCell ref="D24:D28"/>
    <mergeCell ref="E24:K24"/>
    <mergeCell ref="E25:K25"/>
    <mergeCell ref="E26:E28"/>
    <mergeCell ref="F26:F28"/>
    <mergeCell ref="G26:G28"/>
    <mergeCell ref="D22:K22"/>
    <mergeCell ref="D23:K23"/>
    <mergeCell ref="H26:H28"/>
    <mergeCell ref="I26:I28"/>
    <mergeCell ref="J26:K26"/>
    <mergeCell ref="J27:J28"/>
    <mergeCell ref="I6:I8"/>
    <mergeCell ref="A2:K2"/>
    <mergeCell ref="A3:K3"/>
    <mergeCell ref="A4:A8"/>
    <mergeCell ref="B4:B8"/>
    <mergeCell ref="C4:C8"/>
    <mergeCell ref="D4:D8"/>
    <mergeCell ref="E4:K4"/>
    <mergeCell ref="E5:K5"/>
    <mergeCell ref="E6:E8"/>
    <mergeCell ref="J6:K6"/>
    <mergeCell ref="J7:J8"/>
    <mergeCell ref="F6:F8"/>
    <mergeCell ref="G6:G8"/>
    <mergeCell ref="H6:H8"/>
  </mergeCells>
  <pageMargins left="0.33" right="0.19685039370078741" top="0.23622047244094491" bottom="0.15748031496062992" header="0.15748031496062992" footer="0.15748031496062992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L18" sqref="L18"/>
    </sheetView>
  </sheetViews>
  <sheetFormatPr defaultRowHeight="15" x14ac:dyDescent="0.25"/>
  <cols>
    <col min="1" max="1" width="29.140625" customWidth="1"/>
    <col min="2" max="2" width="19.140625" customWidth="1"/>
    <col min="3" max="3" width="17.42578125" customWidth="1"/>
    <col min="4" max="4" width="13.140625" customWidth="1"/>
    <col min="5" max="5" width="15.85546875" customWidth="1"/>
    <col min="6" max="6" width="12.42578125" customWidth="1"/>
    <col min="7" max="7" width="15" customWidth="1"/>
    <col min="8" max="8" width="13.5703125" customWidth="1"/>
    <col min="9" max="9" width="13" customWidth="1"/>
    <col min="10" max="10" width="15.28515625" customWidth="1"/>
    <col min="11" max="11" width="13.42578125" customWidth="1"/>
    <col min="12" max="12" width="13.5703125" customWidth="1"/>
  </cols>
  <sheetData>
    <row r="1" spans="1:12" x14ac:dyDescent="0.25">
      <c r="L1" t="s">
        <v>122</v>
      </c>
    </row>
    <row r="2" spans="1:12" ht="18.75" x14ac:dyDescent="0.25">
      <c r="A2" s="405" t="s">
        <v>101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x14ac:dyDescent="0.25">
      <c r="A3" s="407" t="s">
        <v>102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ht="30" customHeight="1" x14ac:dyDescent="0.25">
      <c r="A4" s="407" t="s">
        <v>474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ht="15.75" x14ac:dyDescent="0.25">
      <c r="A5" s="69"/>
    </row>
    <row r="6" spans="1:12" ht="15.75" x14ac:dyDescent="0.25">
      <c r="A6" s="69"/>
    </row>
    <row r="7" spans="1:12" ht="25.5" customHeight="1" x14ac:dyDescent="0.25">
      <c r="A7" s="404" t="s">
        <v>31</v>
      </c>
      <c r="B7" s="404" t="s">
        <v>103</v>
      </c>
      <c r="C7" s="404" t="s">
        <v>104</v>
      </c>
      <c r="D7" s="404" t="s">
        <v>105</v>
      </c>
      <c r="E7" s="404"/>
      <c r="F7" s="404"/>
      <c r="G7" s="404"/>
      <c r="H7" s="404"/>
      <c r="I7" s="404"/>
      <c r="J7" s="404"/>
      <c r="K7" s="404"/>
      <c r="L7" s="404"/>
    </row>
    <row r="8" spans="1:12" x14ac:dyDescent="0.25">
      <c r="A8" s="404"/>
      <c r="B8" s="404"/>
      <c r="C8" s="404"/>
      <c r="D8" s="404" t="s">
        <v>106</v>
      </c>
      <c r="E8" s="404"/>
      <c r="F8" s="404"/>
      <c r="G8" s="404" t="s">
        <v>90</v>
      </c>
      <c r="H8" s="404"/>
      <c r="I8" s="404"/>
      <c r="J8" s="404"/>
      <c r="K8" s="404"/>
      <c r="L8" s="404"/>
    </row>
    <row r="9" spans="1:12" ht="102" customHeight="1" x14ac:dyDescent="0.25">
      <c r="A9" s="404"/>
      <c r="B9" s="404"/>
      <c r="C9" s="404"/>
      <c r="D9" s="404"/>
      <c r="E9" s="404"/>
      <c r="F9" s="404"/>
      <c r="G9" s="403" t="s">
        <v>107</v>
      </c>
      <c r="H9" s="403"/>
      <c r="I9" s="403"/>
      <c r="J9" s="403" t="s">
        <v>108</v>
      </c>
      <c r="K9" s="403"/>
      <c r="L9" s="403"/>
    </row>
    <row r="10" spans="1:12" ht="24.75" customHeight="1" x14ac:dyDescent="0.25">
      <c r="A10" s="404"/>
      <c r="B10" s="404"/>
      <c r="C10" s="404"/>
      <c r="D10" s="404" t="s">
        <v>475</v>
      </c>
      <c r="E10" s="214" t="s">
        <v>476</v>
      </c>
      <c r="F10" s="214" t="s">
        <v>477</v>
      </c>
      <c r="G10" s="404" t="s">
        <v>475</v>
      </c>
      <c r="H10" s="214" t="s">
        <v>476</v>
      </c>
      <c r="I10" s="214" t="s">
        <v>478</v>
      </c>
      <c r="J10" s="404" t="s">
        <v>475</v>
      </c>
      <c r="K10" s="214" t="s">
        <v>476</v>
      </c>
      <c r="L10" s="214" t="s">
        <v>478</v>
      </c>
    </row>
    <row r="11" spans="1:12" ht="38.25" x14ac:dyDescent="0.25">
      <c r="A11" s="404"/>
      <c r="B11" s="404"/>
      <c r="C11" s="404"/>
      <c r="D11" s="404"/>
      <c r="E11" s="214" t="s">
        <v>109</v>
      </c>
      <c r="F11" s="214" t="s">
        <v>110</v>
      </c>
      <c r="G11" s="404"/>
      <c r="H11" s="214" t="s">
        <v>109</v>
      </c>
      <c r="I11" s="214" t="s">
        <v>110</v>
      </c>
      <c r="J11" s="404"/>
      <c r="K11" s="214" t="s">
        <v>109</v>
      </c>
      <c r="L11" s="214" t="s">
        <v>110</v>
      </c>
    </row>
    <row r="12" spans="1:12" x14ac:dyDescent="0.25">
      <c r="A12" s="215">
        <v>1</v>
      </c>
      <c r="B12" s="215">
        <v>2</v>
      </c>
      <c r="C12" s="215">
        <v>3</v>
      </c>
      <c r="D12" s="215">
        <v>4</v>
      </c>
      <c r="E12" s="215">
        <v>5</v>
      </c>
      <c r="F12" s="215">
        <v>6</v>
      </c>
      <c r="G12" s="215">
        <v>7</v>
      </c>
      <c r="H12" s="215">
        <v>8</v>
      </c>
      <c r="I12" s="215">
        <v>9</v>
      </c>
      <c r="J12" s="215">
        <v>10</v>
      </c>
      <c r="K12" s="215">
        <v>11</v>
      </c>
      <c r="L12" s="215">
        <v>12</v>
      </c>
    </row>
    <row r="13" spans="1:12" ht="25.5" x14ac:dyDescent="0.25">
      <c r="A13" s="214" t="s">
        <v>111</v>
      </c>
      <c r="B13" s="214">
        <v>1</v>
      </c>
      <c r="C13" s="215" t="s">
        <v>6</v>
      </c>
      <c r="D13" s="214"/>
      <c r="E13" s="214"/>
      <c r="F13" s="214"/>
      <c r="G13" s="214"/>
      <c r="H13" s="214"/>
      <c r="I13" s="214"/>
      <c r="J13" s="214"/>
      <c r="K13" s="214"/>
      <c r="L13" s="214"/>
    </row>
    <row r="14" spans="1:12" ht="20.25" customHeight="1" x14ac:dyDescent="0.25">
      <c r="A14" s="71" t="s">
        <v>90</v>
      </c>
      <c r="B14" s="404">
        <v>1001</v>
      </c>
      <c r="C14" s="409" t="s">
        <v>6</v>
      </c>
      <c r="D14" s="410"/>
      <c r="E14" s="404"/>
      <c r="F14" s="404"/>
      <c r="G14" s="404"/>
      <c r="H14" s="404"/>
      <c r="I14" s="404"/>
      <c r="J14" s="404"/>
      <c r="K14" s="404"/>
      <c r="L14" s="404"/>
    </row>
    <row r="15" spans="1:12" ht="38.25" x14ac:dyDescent="0.25">
      <c r="A15" s="71" t="s">
        <v>112</v>
      </c>
      <c r="B15" s="404"/>
      <c r="C15" s="409"/>
      <c r="D15" s="410"/>
      <c r="E15" s="404"/>
      <c r="F15" s="404"/>
      <c r="G15" s="404"/>
      <c r="H15" s="404"/>
      <c r="I15" s="404"/>
      <c r="J15" s="404"/>
      <c r="K15" s="404"/>
      <c r="L15" s="404"/>
    </row>
    <row r="16" spans="1:12" ht="33.75" customHeight="1" x14ac:dyDescent="0.25">
      <c r="A16" s="71" t="s">
        <v>234</v>
      </c>
      <c r="B16" s="214">
        <v>2001</v>
      </c>
      <c r="C16" s="214" t="s">
        <v>436</v>
      </c>
      <c r="D16" s="220">
        <f>'Таблица 2'!D38</f>
        <v>19160026.870399997</v>
      </c>
      <c r="E16" s="220">
        <f>D14</f>
        <v>0</v>
      </c>
      <c r="F16" s="220"/>
      <c r="G16" s="214"/>
      <c r="H16" s="214"/>
      <c r="I16" s="214"/>
      <c r="J16" s="216">
        <f>D16</f>
        <v>19160026.870399997</v>
      </c>
      <c r="K16" s="214">
        <f>J14</f>
        <v>0</v>
      </c>
      <c r="L16" s="214"/>
    </row>
    <row r="17" spans="1:12" x14ac:dyDescent="0.25">
      <c r="A17" s="214"/>
      <c r="B17" s="214"/>
      <c r="C17" s="214" t="s">
        <v>437</v>
      </c>
      <c r="D17" s="215" t="s">
        <v>6</v>
      </c>
      <c r="E17" s="220">
        <v>14388704.710000001</v>
      </c>
      <c r="F17" s="220">
        <f>E16</f>
        <v>0</v>
      </c>
      <c r="G17" s="215" t="s">
        <v>6</v>
      </c>
      <c r="H17" s="214"/>
      <c r="I17" s="214"/>
      <c r="J17" s="215" t="s">
        <v>6</v>
      </c>
      <c r="K17" s="260">
        <f>E17</f>
        <v>14388704.710000001</v>
      </c>
      <c r="L17" s="214">
        <f>K16</f>
        <v>0</v>
      </c>
    </row>
    <row r="18" spans="1:12" x14ac:dyDescent="0.25">
      <c r="A18" s="214"/>
      <c r="B18" s="214"/>
      <c r="C18" s="214" t="s">
        <v>480</v>
      </c>
      <c r="D18" s="215" t="s">
        <v>6</v>
      </c>
      <c r="E18" s="221" t="s">
        <v>6</v>
      </c>
      <c r="F18" s="220">
        <v>14388698.529999999</v>
      </c>
      <c r="G18" s="215" t="s">
        <v>6</v>
      </c>
      <c r="H18" s="215" t="s">
        <v>6</v>
      </c>
      <c r="I18" s="214"/>
      <c r="J18" s="215" t="s">
        <v>6</v>
      </c>
      <c r="K18" s="215" t="s">
        <v>6</v>
      </c>
      <c r="L18" s="260">
        <f>F18</f>
        <v>14388698.529999999</v>
      </c>
    </row>
    <row r="20" spans="1:12" x14ac:dyDescent="0.25">
      <c r="D20" s="211"/>
      <c r="E20" s="211"/>
      <c r="F20" s="211"/>
      <c r="J20" s="211"/>
    </row>
    <row r="21" spans="1:12" x14ac:dyDescent="0.25">
      <c r="D21" s="211"/>
    </row>
    <row r="22" spans="1:12" x14ac:dyDescent="0.25">
      <c r="E22" s="211"/>
      <c r="H22" s="211"/>
      <c r="J22" s="211"/>
    </row>
    <row r="23" spans="1:12" x14ac:dyDescent="0.25">
      <c r="D23" s="211"/>
    </row>
  </sheetData>
  <mergeCells count="25">
    <mergeCell ref="A2:L2"/>
    <mergeCell ref="A3:L3"/>
    <mergeCell ref="A4:L4"/>
    <mergeCell ref="J10:J11"/>
    <mergeCell ref="B14:B15"/>
    <mergeCell ref="C14:C15"/>
    <mergeCell ref="D14:D15"/>
    <mergeCell ref="E14:E15"/>
    <mergeCell ref="A7:A11"/>
    <mergeCell ref="B7:B11"/>
    <mergeCell ref="C7:C11"/>
    <mergeCell ref="D7:L7"/>
    <mergeCell ref="D8:F9"/>
    <mergeCell ref="K14:K15"/>
    <mergeCell ref="L14:L15"/>
    <mergeCell ref="G8:L8"/>
    <mergeCell ref="G9:I9"/>
    <mergeCell ref="J9:L9"/>
    <mergeCell ref="D10:D11"/>
    <mergeCell ref="G10:G11"/>
    <mergeCell ref="F14:F15"/>
    <mergeCell ref="G14:G15"/>
    <mergeCell ref="H14:H15"/>
    <mergeCell ref="I14:I15"/>
    <mergeCell ref="J14:J15"/>
  </mergeCells>
  <hyperlinks>
    <hyperlink ref="G9" r:id="rId1" display="consultantplus://offline/ref=C7431347B90E72ABB07B8E11B8F048FFD72368547ACB9041A572E52344RCsCK"/>
    <hyperlink ref="J9" r:id="rId2" display="consultantplus://offline/ref=C7431347B90E72ABB07B8E11B8F048FFD7226D557DCD9041A572E52344RCsCK"/>
  </hyperlinks>
  <pageMargins left="0.70866141732283472" right="0.70866141732283472" top="0.74803149606299213" bottom="0.74803149606299213" header="0.31496062992125984" footer="0.31496062992125984"/>
  <pageSetup paperSize="9" scale="7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17" sqref="G17"/>
    </sheetView>
  </sheetViews>
  <sheetFormatPr defaultRowHeight="15" x14ac:dyDescent="0.25"/>
  <cols>
    <col min="1" max="1" width="26.5703125" customWidth="1"/>
    <col min="2" max="2" width="10.140625" customWidth="1"/>
    <col min="3" max="3" width="41.140625" customWidth="1"/>
  </cols>
  <sheetData>
    <row r="1" spans="1:3" x14ac:dyDescent="0.25">
      <c r="A1" s="411" t="s">
        <v>113</v>
      </c>
      <c r="B1" s="408"/>
      <c r="C1" s="408"/>
    </row>
    <row r="2" spans="1:3" ht="6" customHeight="1" x14ac:dyDescent="0.25">
      <c r="A2" s="67"/>
    </row>
    <row r="3" spans="1:3" x14ac:dyDescent="0.25">
      <c r="A3" s="407" t="s">
        <v>114</v>
      </c>
      <c r="B3" s="381"/>
      <c r="C3" s="381"/>
    </row>
    <row r="4" spans="1:3" x14ac:dyDescent="0.25">
      <c r="A4" s="407" t="s">
        <v>115</v>
      </c>
      <c r="B4" s="381"/>
      <c r="C4" s="381"/>
    </row>
    <row r="5" spans="1:3" ht="30.75" customHeight="1" x14ac:dyDescent="0.25">
      <c r="A5" s="407" t="s">
        <v>484</v>
      </c>
      <c r="B5" s="381"/>
      <c r="C5" s="381"/>
    </row>
    <row r="6" spans="1:3" x14ac:dyDescent="0.25">
      <c r="A6" s="407" t="s">
        <v>116</v>
      </c>
      <c r="B6" s="381"/>
      <c r="C6" s="381"/>
    </row>
    <row r="7" spans="1:3" x14ac:dyDescent="0.25">
      <c r="A7" s="68"/>
    </row>
    <row r="8" spans="1:3" ht="42.75" customHeight="1" x14ac:dyDescent="0.25">
      <c r="A8" s="72" t="s">
        <v>31</v>
      </c>
      <c r="B8" s="72" t="s">
        <v>103</v>
      </c>
      <c r="C8" s="72" t="s">
        <v>117</v>
      </c>
    </row>
    <row r="9" spans="1:3" x14ac:dyDescent="0.25">
      <c r="A9" s="70">
        <v>1</v>
      </c>
      <c r="B9" s="70">
        <v>2</v>
      </c>
      <c r="C9" s="70">
        <v>3</v>
      </c>
    </row>
    <row r="10" spans="1:3" ht="31.5" x14ac:dyDescent="0.25">
      <c r="A10" s="73" t="s">
        <v>118</v>
      </c>
      <c r="B10" s="72">
        <v>10</v>
      </c>
      <c r="C10" s="70">
        <v>587260.06999999995</v>
      </c>
    </row>
    <row r="11" spans="1:3" ht="31.5" x14ac:dyDescent="0.25">
      <c r="A11" s="73" t="s">
        <v>119</v>
      </c>
      <c r="B11" s="72">
        <v>20</v>
      </c>
      <c r="C11" s="70"/>
    </row>
    <row r="12" spans="1:3" ht="15.75" x14ac:dyDescent="0.25">
      <c r="A12" s="73" t="s">
        <v>120</v>
      </c>
      <c r="B12" s="72">
        <v>30</v>
      </c>
      <c r="C12" s="70"/>
    </row>
    <row r="13" spans="1:3" ht="15.75" x14ac:dyDescent="0.25">
      <c r="A13" s="73" t="s">
        <v>121</v>
      </c>
      <c r="B13" s="72">
        <v>40</v>
      </c>
      <c r="C13" s="70"/>
    </row>
    <row r="14" spans="1:3" x14ac:dyDescent="0.25">
      <c r="A14" s="68"/>
    </row>
  </sheetData>
  <mergeCells count="5">
    <mergeCell ref="A1:C1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opLeftCell="A7" workbookViewId="0">
      <selection activeCell="B21" sqref="B21"/>
    </sheetView>
  </sheetViews>
  <sheetFormatPr defaultRowHeight="15" x14ac:dyDescent="0.25"/>
  <cols>
    <col min="1" max="1" width="49.140625" customWidth="1"/>
    <col min="2" max="2" width="13.140625" customWidth="1"/>
    <col min="3" max="3" width="27.5703125" customWidth="1"/>
  </cols>
  <sheetData>
    <row r="1" spans="1:3" x14ac:dyDescent="0.25">
      <c r="A1" s="411" t="s">
        <v>123</v>
      </c>
      <c r="B1" s="408"/>
      <c r="C1" s="408"/>
    </row>
    <row r="2" spans="1:3" x14ac:dyDescent="0.25">
      <c r="A2" s="68"/>
    </row>
    <row r="3" spans="1:3" x14ac:dyDescent="0.25">
      <c r="A3" s="407" t="s">
        <v>124</v>
      </c>
      <c r="B3" s="408"/>
      <c r="C3" s="408"/>
    </row>
    <row r="4" spans="1:3" x14ac:dyDescent="0.25">
      <c r="A4" s="68"/>
    </row>
    <row r="5" spans="1:3" ht="29.25" customHeight="1" x14ac:dyDescent="0.25">
      <c r="A5" s="72" t="s">
        <v>31</v>
      </c>
      <c r="B5" s="72" t="s">
        <v>103</v>
      </c>
      <c r="C5" s="72" t="s">
        <v>125</v>
      </c>
    </row>
    <row r="6" spans="1:3" x14ac:dyDescent="0.25">
      <c r="A6" s="70">
        <v>1</v>
      </c>
      <c r="B6" s="70">
        <v>2</v>
      </c>
      <c r="C6" s="70">
        <v>3</v>
      </c>
    </row>
    <row r="7" spans="1:3" ht="36" customHeight="1" x14ac:dyDescent="0.25">
      <c r="A7" s="79" t="s">
        <v>126</v>
      </c>
      <c r="B7" s="72">
        <v>10</v>
      </c>
      <c r="C7" s="72"/>
    </row>
    <row r="8" spans="1:3" ht="63" x14ac:dyDescent="0.25">
      <c r="A8" s="79" t="s">
        <v>127</v>
      </c>
      <c r="B8" s="72">
        <v>20</v>
      </c>
      <c r="C8" s="72"/>
    </row>
    <row r="9" spans="1:3" ht="44.25" customHeight="1" x14ac:dyDescent="0.25">
      <c r="A9" s="79" t="s">
        <v>128</v>
      </c>
      <c r="B9" s="72">
        <v>30</v>
      </c>
      <c r="C9" s="72" t="s">
        <v>6</v>
      </c>
    </row>
    <row r="10" spans="1:3" x14ac:dyDescent="0.25">
      <c r="A10" s="68"/>
    </row>
    <row r="11" spans="1:3" ht="15.75" x14ac:dyDescent="0.25">
      <c r="A11" s="75"/>
    </row>
    <row r="12" spans="1:3" ht="16.5" x14ac:dyDescent="0.25">
      <c r="A12" s="76" t="s">
        <v>233</v>
      </c>
      <c r="B12" t="s">
        <v>434</v>
      </c>
    </row>
    <row r="13" spans="1:3" ht="15.75" x14ac:dyDescent="0.25">
      <c r="A13" s="80" t="s">
        <v>130</v>
      </c>
      <c r="B13" s="344" t="s">
        <v>48</v>
      </c>
      <c r="C13" s="344"/>
    </row>
    <row r="14" spans="1:3" ht="16.5" x14ac:dyDescent="0.25">
      <c r="A14" s="77"/>
      <c r="B14" s="84"/>
      <c r="C14" s="84"/>
    </row>
    <row r="15" spans="1:3" ht="16.5" x14ac:dyDescent="0.25">
      <c r="A15" s="77"/>
      <c r="B15" s="84"/>
      <c r="C15" s="84"/>
    </row>
    <row r="16" spans="1:3" ht="16.5" x14ac:dyDescent="0.25">
      <c r="A16" s="77"/>
      <c r="B16" s="84"/>
      <c r="C16" s="84"/>
    </row>
    <row r="17" spans="1:3" ht="16.5" x14ac:dyDescent="0.25">
      <c r="A17" s="77" t="s">
        <v>131</v>
      </c>
      <c r="B17" t="s">
        <v>454</v>
      </c>
    </row>
    <row r="18" spans="1:3" ht="15.75" x14ac:dyDescent="0.25">
      <c r="A18" s="80" t="s">
        <v>130</v>
      </c>
      <c r="B18" s="344" t="s">
        <v>48</v>
      </c>
      <c r="C18" s="344"/>
    </row>
    <row r="19" spans="1:3" ht="15.75" x14ac:dyDescent="0.25">
      <c r="A19" s="76"/>
      <c r="B19" s="84"/>
      <c r="C19" s="84"/>
    </row>
    <row r="20" spans="1:3" ht="16.5" x14ac:dyDescent="0.25">
      <c r="A20" s="77" t="s">
        <v>129</v>
      </c>
      <c r="B20" s="84"/>
      <c r="C20" s="84"/>
    </row>
    <row r="21" spans="1:3" ht="16.5" x14ac:dyDescent="0.25">
      <c r="A21" s="77" t="s">
        <v>133</v>
      </c>
      <c r="B21" t="s">
        <v>454</v>
      </c>
    </row>
    <row r="22" spans="1:3" ht="15.75" x14ac:dyDescent="0.25">
      <c r="A22" s="80" t="s">
        <v>132</v>
      </c>
      <c r="B22" s="344" t="s">
        <v>48</v>
      </c>
      <c r="C22" s="344"/>
    </row>
    <row r="23" spans="1:3" ht="15.75" x14ac:dyDescent="0.25">
      <c r="A23" s="76" t="s">
        <v>439</v>
      </c>
    </row>
  </sheetData>
  <mergeCells count="5">
    <mergeCell ref="A1:C1"/>
    <mergeCell ref="A3:C3"/>
    <mergeCell ref="B13:C13"/>
    <mergeCell ref="B18:C18"/>
    <mergeCell ref="B22:C22"/>
  </mergeCells>
  <hyperlinks>
    <hyperlink ref="A8" r:id="rId1" display="consultantplus://offline/ref=C7431347B90E72ABB07B8E11B8F048FFD7236A577DCD9041A572E52344RCsCK"/>
  </hyperlinks>
  <pageMargins left="0.70866141732283472" right="0.70866141732283472" top="0.74803149606299213" bottom="0.74803149606299213" header="0.31496062992125984" footer="0.31496062992125984"/>
  <pageSetup paperSize="9" scale="9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opLeftCell="A21" workbookViewId="0">
      <selection activeCell="J21" sqref="J21"/>
    </sheetView>
  </sheetViews>
  <sheetFormatPr defaultRowHeight="15" x14ac:dyDescent="0.25"/>
  <cols>
    <col min="2" max="2" width="13" customWidth="1"/>
    <col min="3" max="3" width="12.7109375" customWidth="1"/>
    <col min="4" max="4" width="13.42578125" customWidth="1"/>
    <col min="5" max="5" width="12" customWidth="1"/>
    <col min="6" max="6" width="13.42578125" customWidth="1"/>
    <col min="7" max="7" width="12.7109375" customWidth="1"/>
    <col min="8" max="8" width="14" customWidth="1"/>
    <col min="9" max="9" width="14.85546875" customWidth="1"/>
    <col min="10" max="10" width="18.28515625" customWidth="1"/>
    <col min="11" max="11" width="13.7109375" style="211" customWidth="1"/>
    <col min="12" max="12" width="14.42578125" style="211" customWidth="1"/>
    <col min="13" max="15" width="15.5703125" style="211" customWidth="1"/>
  </cols>
  <sheetData>
    <row r="1" spans="1:12" ht="21.75" customHeight="1" x14ac:dyDescent="0.25">
      <c r="A1" s="407" t="s">
        <v>134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2" ht="18" customHeight="1" x14ac:dyDescent="0.25">
      <c r="A2" s="81" t="s">
        <v>75</v>
      </c>
      <c r="B2" s="414" t="s">
        <v>135</v>
      </c>
      <c r="C2" s="408"/>
      <c r="D2" s="408"/>
      <c r="E2" s="408"/>
      <c r="F2" s="408"/>
      <c r="G2" s="408"/>
      <c r="H2" s="408"/>
      <c r="I2" s="408"/>
      <c r="J2" s="408"/>
    </row>
    <row r="3" spans="1:12" ht="21" customHeight="1" x14ac:dyDescent="0.25">
      <c r="A3" s="416" t="s">
        <v>325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2" ht="22.5" customHeight="1" x14ac:dyDescent="0.25">
      <c r="A4" s="413" t="s">
        <v>326</v>
      </c>
      <c r="B4" s="408"/>
      <c r="C4" s="408"/>
      <c r="D4" s="408"/>
      <c r="E4" s="408"/>
      <c r="F4" s="408"/>
      <c r="G4" s="408"/>
      <c r="H4" s="408"/>
      <c r="I4" s="408"/>
      <c r="J4" s="408"/>
    </row>
    <row r="5" spans="1:12" ht="25.5" customHeight="1" x14ac:dyDescent="0.25">
      <c r="A5" s="81" t="s">
        <v>76</v>
      </c>
      <c r="B5" s="414" t="s">
        <v>136</v>
      </c>
      <c r="C5" s="408"/>
      <c r="D5" s="408"/>
      <c r="E5" s="408"/>
      <c r="F5" s="408"/>
      <c r="G5" s="408"/>
      <c r="H5" s="408"/>
      <c r="I5" s="408"/>
      <c r="J5" s="408"/>
    </row>
    <row r="6" spans="1:12" x14ac:dyDescent="0.25">
      <c r="A6" s="68"/>
    </row>
    <row r="7" spans="1:12" ht="25.5" customHeight="1" x14ac:dyDescent="0.25">
      <c r="A7" s="404" t="s">
        <v>0</v>
      </c>
      <c r="B7" s="404" t="s">
        <v>137</v>
      </c>
      <c r="C7" s="404" t="s">
        <v>138</v>
      </c>
      <c r="D7" s="404" t="s">
        <v>139</v>
      </c>
      <c r="E7" s="404"/>
      <c r="F7" s="404"/>
      <c r="G7" s="404"/>
      <c r="H7" s="404" t="s">
        <v>140</v>
      </c>
      <c r="I7" s="404" t="s">
        <v>141</v>
      </c>
      <c r="J7" s="404" t="s">
        <v>142</v>
      </c>
    </row>
    <row r="8" spans="1:12" x14ac:dyDescent="0.25">
      <c r="A8" s="404"/>
      <c r="B8" s="404"/>
      <c r="C8" s="404"/>
      <c r="D8" s="404" t="s">
        <v>143</v>
      </c>
      <c r="E8" s="404" t="s">
        <v>90</v>
      </c>
      <c r="F8" s="404"/>
      <c r="G8" s="404"/>
      <c r="H8" s="404"/>
      <c r="I8" s="404"/>
      <c r="J8" s="404"/>
    </row>
    <row r="9" spans="1:12" ht="38.25" x14ac:dyDescent="0.25">
      <c r="A9" s="404"/>
      <c r="B9" s="404"/>
      <c r="C9" s="404"/>
      <c r="D9" s="404"/>
      <c r="E9" s="207" t="s">
        <v>144</v>
      </c>
      <c r="F9" s="207" t="s">
        <v>145</v>
      </c>
      <c r="G9" s="207" t="s">
        <v>146</v>
      </c>
      <c r="H9" s="404"/>
      <c r="I9" s="404"/>
      <c r="J9" s="404"/>
    </row>
    <row r="10" spans="1:12" x14ac:dyDescent="0.25">
      <c r="A10" s="207">
        <v>1</v>
      </c>
      <c r="B10" s="207">
        <v>2</v>
      </c>
      <c r="C10" s="207">
        <v>3</v>
      </c>
      <c r="D10" s="207">
        <v>4</v>
      </c>
      <c r="E10" s="207">
        <v>5</v>
      </c>
      <c r="F10" s="207">
        <v>6</v>
      </c>
      <c r="G10" s="207">
        <v>7</v>
      </c>
      <c r="H10" s="207">
        <v>8</v>
      </c>
      <c r="I10" s="207">
        <v>9</v>
      </c>
      <c r="J10" s="207">
        <v>10</v>
      </c>
    </row>
    <row r="11" spans="1:12" x14ac:dyDescent="0.25">
      <c r="A11" s="207">
        <v>1</v>
      </c>
      <c r="B11" s="207" t="s">
        <v>327</v>
      </c>
      <c r="C11" s="207">
        <v>1</v>
      </c>
      <c r="D11" s="207">
        <f>E11+F11+G11</f>
        <v>33000</v>
      </c>
      <c r="E11" s="207">
        <v>32000</v>
      </c>
      <c r="F11" s="207"/>
      <c r="G11" s="207">
        <v>1000</v>
      </c>
      <c r="H11" s="207">
        <v>90</v>
      </c>
      <c r="I11" s="207"/>
      <c r="J11" s="231">
        <f>C11*D11*(1+H11/100)*11.57</f>
        <v>725439</v>
      </c>
      <c r="K11" s="232"/>
      <c r="L11" s="232"/>
    </row>
    <row r="12" spans="1:12" ht="25.5" x14ac:dyDescent="0.25">
      <c r="A12" s="207">
        <v>2</v>
      </c>
      <c r="B12" s="207" t="s">
        <v>328</v>
      </c>
      <c r="C12" s="207">
        <v>2</v>
      </c>
      <c r="D12" s="207">
        <f t="shared" ref="D12:D33" si="0">E12+F12+G12</f>
        <v>25600</v>
      </c>
      <c r="E12" s="207">
        <v>25600</v>
      </c>
      <c r="F12" s="207"/>
      <c r="G12" s="207"/>
      <c r="H12" s="207">
        <v>90</v>
      </c>
      <c r="I12" s="207"/>
      <c r="J12" s="231">
        <f t="shared" ref="J12:J24" si="1">C12*D12*(1+H12/100)*11.57</f>
        <v>1125529.6000000001</v>
      </c>
      <c r="K12" s="232"/>
      <c r="L12" s="232"/>
    </row>
    <row r="13" spans="1:12" ht="25.5" x14ac:dyDescent="0.25">
      <c r="A13" s="207">
        <v>3</v>
      </c>
      <c r="B13" s="207" t="s">
        <v>49</v>
      </c>
      <c r="C13" s="207">
        <v>1</v>
      </c>
      <c r="D13" s="207">
        <f t="shared" si="0"/>
        <v>28800</v>
      </c>
      <c r="E13" s="207">
        <v>28800</v>
      </c>
      <c r="F13" s="207"/>
      <c r="G13" s="207"/>
      <c r="H13" s="207">
        <v>90</v>
      </c>
      <c r="I13" s="207"/>
      <c r="J13" s="231">
        <f t="shared" si="1"/>
        <v>633110.4</v>
      </c>
      <c r="K13" s="232"/>
      <c r="L13" s="232"/>
    </row>
    <row r="14" spans="1:12" x14ac:dyDescent="0.25">
      <c r="A14" s="236">
        <f>A13+1</f>
        <v>4</v>
      </c>
      <c r="B14" s="207" t="s">
        <v>329</v>
      </c>
      <c r="C14" s="207">
        <v>25.06</v>
      </c>
      <c r="D14" s="207">
        <f t="shared" si="0"/>
        <v>24100</v>
      </c>
      <c r="E14" s="207">
        <v>17000</v>
      </c>
      <c r="F14" s="207"/>
      <c r="G14" s="229">
        <v>7100</v>
      </c>
      <c r="H14" s="207"/>
      <c r="I14" s="207"/>
      <c r="J14" s="231">
        <f t="shared" si="1"/>
        <v>6987655.2199999997</v>
      </c>
      <c r="K14" s="232"/>
      <c r="L14" s="232"/>
    </row>
    <row r="15" spans="1:12" ht="25.5" x14ac:dyDescent="0.25">
      <c r="A15" s="236">
        <f t="shared" ref="A15:A33" si="2">A14+1</f>
        <v>5</v>
      </c>
      <c r="B15" s="207" t="s">
        <v>330</v>
      </c>
      <c r="C15" s="207">
        <v>3.75</v>
      </c>
      <c r="D15" s="207">
        <f t="shared" si="0"/>
        <v>24100</v>
      </c>
      <c r="E15" s="229">
        <v>17000</v>
      </c>
      <c r="F15" s="207"/>
      <c r="G15" s="238">
        <v>7100</v>
      </c>
      <c r="H15" s="207"/>
      <c r="I15" s="207"/>
      <c r="J15" s="231">
        <f t="shared" si="1"/>
        <v>1045638.75</v>
      </c>
      <c r="K15" s="232"/>
      <c r="L15" s="232"/>
    </row>
    <row r="16" spans="1:12" ht="38.25" x14ac:dyDescent="0.25">
      <c r="A16" s="236">
        <f t="shared" si="2"/>
        <v>6</v>
      </c>
      <c r="B16" s="207" t="s">
        <v>331</v>
      </c>
      <c r="C16" s="207">
        <v>3.75</v>
      </c>
      <c r="D16" s="207">
        <f t="shared" si="0"/>
        <v>24100</v>
      </c>
      <c r="E16" s="229">
        <v>17000</v>
      </c>
      <c r="F16" s="207"/>
      <c r="G16" s="238">
        <v>7100</v>
      </c>
      <c r="H16" s="207"/>
      <c r="I16" s="207"/>
      <c r="J16" s="231">
        <f t="shared" si="1"/>
        <v>1045638.75</v>
      </c>
      <c r="K16" s="232"/>
      <c r="L16" s="232"/>
    </row>
    <row r="17" spans="1:12" ht="25.5" x14ac:dyDescent="0.25">
      <c r="A17" s="236">
        <f t="shared" si="2"/>
        <v>7</v>
      </c>
      <c r="B17" s="207" t="s">
        <v>332</v>
      </c>
      <c r="C17" s="207">
        <v>1.33</v>
      </c>
      <c r="D17" s="207">
        <f t="shared" si="0"/>
        <v>24100</v>
      </c>
      <c r="E17" s="229">
        <v>17000</v>
      </c>
      <c r="F17" s="207"/>
      <c r="G17" s="238">
        <v>7100</v>
      </c>
      <c r="H17" s="207"/>
      <c r="I17" s="207"/>
      <c r="J17" s="231">
        <f t="shared" si="1"/>
        <v>370853.21</v>
      </c>
      <c r="K17" s="232"/>
      <c r="L17" s="232"/>
    </row>
    <row r="18" spans="1:12" ht="25.5" x14ac:dyDescent="0.25">
      <c r="A18" s="236">
        <f t="shared" si="2"/>
        <v>8</v>
      </c>
      <c r="B18" s="207" t="s">
        <v>333</v>
      </c>
      <c r="C18" s="207">
        <v>2.5</v>
      </c>
      <c r="D18" s="207">
        <f t="shared" si="0"/>
        <v>24100</v>
      </c>
      <c r="E18" s="229">
        <v>17000</v>
      </c>
      <c r="F18" s="207"/>
      <c r="G18" s="238">
        <v>7100</v>
      </c>
      <c r="H18" s="207"/>
      <c r="I18" s="207"/>
      <c r="J18" s="231">
        <f t="shared" si="1"/>
        <v>697092.5</v>
      </c>
      <c r="K18" s="232"/>
      <c r="L18" s="232"/>
    </row>
    <row r="19" spans="1:12" x14ac:dyDescent="0.25">
      <c r="A19" s="236">
        <f t="shared" si="2"/>
        <v>9</v>
      </c>
      <c r="B19" s="207" t="s">
        <v>334</v>
      </c>
      <c r="C19" s="207">
        <v>2</v>
      </c>
      <c r="D19" s="207">
        <f t="shared" si="0"/>
        <v>21896</v>
      </c>
      <c r="E19" s="207">
        <v>16000</v>
      </c>
      <c r="F19" s="207"/>
      <c r="G19" s="229">
        <v>5896</v>
      </c>
      <c r="H19" s="207"/>
      <c r="I19" s="207"/>
      <c r="J19" s="231">
        <f t="shared" si="1"/>
        <v>506673.44</v>
      </c>
      <c r="K19" s="232"/>
      <c r="L19" s="232"/>
    </row>
    <row r="20" spans="1:12" ht="29.25" customHeight="1" x14ac:dyDescent="0.25">
      <c r="A20" s="236">
        <f t="shared" si="2"/>
        <v>10</v>
      </c>
      <c r="B20" s="207" t="s">
        <v>335</v>
      </c>
      <c r="C20" s="207">
        <v>1</v>
      </c>
      <c r="D20" s="207">
        <f t="shared" si="0"/>
        <v>21897</v>
      </c>
      <c r="E20" s="207">
        <v>16000</v>
      </c>
      <c r="F20" s="207"/>
      <c r="G20" s="229">
        <v>5897</v>
      </c>
      <c r="H20" s="207"/>
      <c r="I20" s="207"/>
      <c r="J20" s="231">
        <f>C20*D20*(1+H20/100)*11.57-2.02</f>
        <v>253346.27000000002</v>
      </c>
      <c r="K20" s="232"/>
      <c r="L20" s="232"/>
    </row>
    <row r="21" spans="1:12" ht="29.25" customHeight="1" x14ac:dyDescent="0.25">
      <c r="A21" s="236">
        <f t="shared" si="2"/>
        <v>11</v>
      </c>
      <c r="B21" s="207" t="s">
        <v>336</v>
      </c>
      <c r="C21" s="207">
        <v>20</v>
      </c>
      <c r="D21" s="207">
        <f t="shared" si="0"/>
        <v>16500</v>
      </c>
      <c r="E21" s="207">
        <v>12000</v>
      </c>
      <c r="F21" s="207"/>
      <c r="G21" s="229">
        <v>4500</v>
      </c>
      <c r="H21" s="207"/>
      <c r="I21" s="207"/>
      <c r="J21" s="231">
        <f t="shared" si="1"/>
        <v>3818100</v>
      </c>
      <c r="K21" s="232"/>
      <c r="L21" s="232"/>
    </row>
    <row r="22" spans="1:12" ht="38.25" x14ac:dyDescent="0.25">
      <c r="A22" s="236">
        <f t="shared" si="2"/>
        <v>12</v>
      </c>
      <c r="B22" s="207" t="s">
        <v>337</v>
      </c>
      <c r="C22" s="207">
        <v>1</v>
      </c>
      <c r="D22" s="207">
        <f t="shared" si="0"/>
        <v>16500</v>
      </c>
      <c r="E22" s="229">
        <v>12000</v>
      </c>
      <c r="F22" s="207"/>
      <c r="G22" s="238">
        <v>4500</v>
      </c>
      <c r="H22" s="207"/>
      <c r="I22" s="207"/>
      <c r="J22" s="231">
        <f t="shared" si="1"/>
        <v>190905</v>
      </c>
      <c r="K22" s="232"/>
      <c r="L22" s="232"/>
    </row>
    <row r="23" spans="1:12" x14ac:dyDescent="0.25">
      <c r="A23" s="236">
        <f t="shared" si="2"/>
        <v>13</v>
      </c>
      <c r="B23" s="229" t="s">
        <v>472</v>
      </c>
      <c r="C23" s="229">
        <v>2</v>
      </c>
      <c r="D23" s="229">
        <v>12000</v>
      </c>
      <c r="E23" s="229">
        <v>12000</v>
      </c>
      <c r="F23" s="229"/>
      <c r="G23" s="238">
        <v>4500</v>
      </c>
      <c r="H23" s="229"/>
      <c r="I23" s="229"/>
      <c r="J23" s="231">
        <f t="shared" si="1"/>
        <v>277680</v>
      </c>
      <c r="K23" s="232"/>
      <c r="L23" s="232"/>
    </row>
    <row r="24" spans="1:12" ht="25.5" x14ac:dyDescent="0.25">
      <c r="A24" s="236">
        <f t="shared" si="2"/>
        <v>14</v>
      </c>
      <c r="B24" s="207" t="s">
        <v>338</v>
      </c>
      <c r="C24" s="207">
        <v>3.25</v>
      </c>
      <c r="D24" s="207">
        <f t="shared" si="0"/>
        <v>16500</v>
      </c>
      <c r="E24" s="229">
        <v>12000</v>
      </c>
      <c r="F24" s="207"/>
      <c r="G24" s="238">
        <v>4500</v>
      </c>
      <c r="H24" s="207"/>
      <c r="I24" s="207"/>
      <c r="J24" s="231">
        <f t="shared" si="1"/>
        <v>620441.25</v>
      </c>
      <c r="K24" s="232">
        <f>C34-K33</f>
        <v>69.64</v>
      </c>
      <c r="L24" s="232">
        <f>J34-L33</f>
        <v>18298103.390000001</v>
      </c>
    </row>
    <row r="25" spans="1:12" ht="25.5" x14ac:dyDescent="0.25">
      <c r="A25" s="210">
        <f t="shared" si="2"/>
        <v>15</v>
      </c>
      <c r="B25" s="210" t="s">
        <v>339</v>
      </c>
      <c r="C25" s="210">
        <v>3</v>
      </c>
      <c r="D25" s="210">
        <f t="shared" si="0"/>
        <v>11041</v>
      </c>
      <c r="E25" s="210">
        <v>10000</v>
      </c>
      <c r="F25" s="210"/>
      <c r="G25" s="210">
        <v>1041</v>
      </c>
      <c r="H25" s="210"/>
      <c r="I25" s="210"/>
      <c r="J25" s="233">
        <f>C25*D25*(1+H25/100)*12</f>
        <v>397476</v>
      </c>
      <c r="K25" s="232"/>
      <c r="L25" s="232"/>
    </row>
    <row r="26" spans="1:12" x14ac:dyDescent="0.25">
      <c r="A26" s="210">
        <f t="shared" si="2"/>
        <v>16</v>
      </c>
      <c r="B26" s="210" t="s">
        <v>340</v>
      </c>
      <c r="C26" s="210">
        <v>1</v>
      </c>
      <c r="D26" s="210">
        <f t="shared" si="0"/>
        <v>11040.2</v>
      </c>
      <c r="E26" s="210">
        <v>10000</v>
      </c>
      <c r="F26" s="210"/>
      <c r="G26" s="210">
        <v>1040.2</v>
      </c>
      <c r="H26" s="210"/>
      <c r="I26" s="210"/>
      <c r="J26" s="233">
        <f>C26*D26*(1+H26/100)*12</f>
        <v>132482.40000000002</v>
      </c>
      <c r="K26" s="232"/>
      <c r="L26" s="232"/>
    </row>
    <row r="27" spans="1:12" x14ac:dyDescent="0.25">
      <c r="A27" s="210">
        <f t="shared" si="2"/>
        <v>17</v>
      </c>
      <c r="B27" s="210" t="s">
        <v>341</v>
      </c>
      <c r="C27" s="210">
        <v>5.5</v>
      </c>
      <c r="D27" s="210">
        <f t="shared" si="0"/>
        <v>11041</v>
      </c>
      <c r="E27" s="210">
        <v>10000</v>
      </c>
      <c r="F27" s="210"/>
      <c r="G27" s="210">
        <v>1041</v>
      </c>
      <c r="H27" s="210"/>
      <c r="I27" s="210"/>
      <c r="J27" s="233">
        <f>C27*D27*(1+H27/100)*12-6</f>
        <v>728700</v>
      </c>
      <c r="K27" s="232"/>
      <c r="L27" s="232"/>
    </row>
    <row r="28" spans="1:12" ht="25.5" x14ac:dyDescent="0.25">
      <c r="A28" s="210">
        <f t="shared" si="2"/>
        <v>18</v>
      </c>
      <c r="B28" s="210" t="s">
        <v>342</v>
      </c>
      <c r="C28" s="210">
        <v>3.5</v>
      </c>
      <c r="D28" s="210">
        <f t="shared" si="0"/>
        <v>11041</v>
      </c>
      <c r="E28" s="210">
        <v>10000</v>
      </c>
      <c r="F28" s="210"/>
      <c r="G28" s="210">
        <v>1041</v>
      </c>
      <c r="H28" s="210"/>
      <c r="I28" s="210"/>
      <c r="J28" s="233">
        <f t="shared" ref="J28:J33" si="3">C28*D28*(1+H28/100)*12</f>
        <v>463722</v>
      </c>
      <c r="K28" s="232"/>
      <c r="L28" s="232"/>
    </row>
    <row r="29" spans="1:12" x14ac:dyDescent="0.25">
      <c r="A29" s="210">
        <f t="shared" si="2"/>
        <v>19</v>
      </c>
      <c r="B29" s="210" t="s">
        <v>343</v>
      </c>
      <c r="C29" s="210">
        <v>1.25</v>
      </c>
      <c r="D29" s="210">
        <f t="shared" si="0"/>
        <v>11040</v>
      </c>
      <c r="E29" s="210">
        <v>10000</v>
      </c>
      <c r="F29" s="210"/>
      <c r="G29" s="210">
        <v>1040</v>
      </c>
      <c r="H29" s="210"/>
      <c r="I29" s="210"/>
      <c r="J29" s="233">
        <f>C29*D29*(1+H29/100)*12</f>
        <v>165600</v>
      </c>
      <c r="K29" s="232"/>
      <c r="L29" s="232"/>
    </row>
    <row r="30" spans="1:12" x14ac:dyDescent="0.25">
      <c r="A30" s="210">
        <f t="shared" si="2"/>
        <v>20</v>
      </c>
      <c r="B30" s="210" t="s">
        <v>344</v>
      </c>
      <c r="C30" s="210">
        <v>1.75</v>
      </c>
      <c r="D30" s="210">
        <f t="shared" si="0"/>
        <v>11040</v>
      </c>
      <c r="E30" s="210">
        <v>10000</v>
      </c>
      <c r="F30" s="210"/>
      <c r="G30" s="210">
        <v>1040</v>
      </c>
      <c r="H30" s="210"/>
      <c r="I30" s="210"/>
      <c r="J30" s="233">
        <f t="shared" si="3"/>
        <v>231840</v>
      </c>
      <c r="K30" s="232"/>
      <c r="L30" s="232"/>
    </row>
    <row r="31" spans="1:12" x14ac:dyDescent="0.25">
      <c r="A31" s="210">
        <f t="shared" si="2"/>
        <v>21</v>
      </c>
      <c r="B31" s="210" t="s">
        <v>345</v>
      </c>
      <c r="C31" s="210">
        <v>1.25</v>
      </c>
      <c r="D31" s="210">
        <v>10000</v>
      </c>
      <c r="E31" s="210">
        <v>10000</v>
      </c>
      <c r="F31" s="210"/>
      <c r="G31" s="210">
        <v>1040</v>
      </c>
      <c r="H31" s="210"/>
      <c r="I31" s="210"/>
      <c r="J31" s="233">
        <f>C31*D31*(1+H31/100)*12</f>
        <v>150000</v>
      </c>
      <c r="K31" s="232"/>
      <c r="L31" s="232"/>
    </row>
    <row r="32" spans="1:12" ht="25.5" x14ac:dyDescent="0.25">
      <c r="A32" s="210">
        <f t="shared" si="2"/>
        <v>22</v>
      </c>
      <c r="B32" s="210" t="s">
        <v>346</v>
      </c>
      <c r="C32" s="210">
        <v>1</v>
      </c>
      <c r="D32" s="210">
        <f t="shared" si="0"/>
        <v>11040</v>
      </c>
      <c r="E32" s="210">
        <v>10000</v>
      </c>
      <c r="F32" s="210"/>
      <c r="G32" s="210">
        <v>1040</v>
      </c>
      <c r="H32" s="210"/>
      <c r="I32" s="210"/>
      <c r="J32" s="233">
        <f t="shared" si="3"/>
        <v>132480</v>
      </c>
      <c r="K32" s="232"/>
      <c r="L32" s="232"/>
    </row>
    <row r="33" spans="1:12" ht="51" x14ac:dyDescent="0.25">
      <c r="A33" s="210">
        <f t="shared" si="2"/>
        <v>23</v>
      </c>
      <c r="B33" s="210" t="s">
        <v>347</v>
      </c>
      <c r="C33" s="210">
        <v>5.5</v>
      </c>
      <c r="D33" s="210">
        <f t="shared" si="0"/>
        <v>11041</v>
      </c>
      <c r="E33" s="210">
        <v>10000</v>
      </c>
      <c r="F33" s="210"/>
      <c r="G33" s="210">
        <v>1041</v>
      </c>
      <c r="H33" s="210"/>
      <c r="I33" s="210"/>
      <c r="J33" s="233">
        <f t="shared" si="3"/>
        <v>728706</v>
      </c>
      <c r="K33" s="232">
        <f>C25+C26+C27+C28+C29+C30+C31+C32+C33</f>
        <v>23.75</v>
      </c>
      <c r="L33" s="232">
        <f>J25+J26+J27+J28+J29+J30+J31+J32+J33</f>
        <v>3131006.4</v>
      </c>
    </row>
    <row r="34" spans="1:12" x14ac:dyDescent="0.25">
      <c r="A34" s="412" t="s">
        <v>147</v>
      </c>
      <c r="B34" s="412"/>
      <c r="C34" s="229">
        <f>SUM(C11:C33)</f>
        <v>93.39</v>
      </c>
      <c r="D34" s="207">
        <f>SUM(D11:D33)</f>
        <v>411517.2</v>
      </c>
      <c r="E34" s="207" t="s">
        <v>148</v>
      </c>
      <c r="F34" s="207" t="s">
        <v>148</v>
      </c>
      <c r="G34" s="207" t="s">
        <v>148</v>
      </c>
      <c r="H34" s="207" t="s">
        <v>148</v>
      </c>
      <c r="I34" s="207" t="s">
        <v>148</v>
      </c>
      <c r="J34" s="231">
        <f>SUM(J11:J33)</f>
        <v>21429109.789999999</v>
      </c>
      <c r="K34" s="232"/>
      <c r="L34" s="232"/>
    </row>
    <row r="35" spans="1:12" x14ac:dyDescent="0.25">
      <c r="A35" s="74"/>
    </row>
    <row r="36" spans="1:12" x14ac:dyDescent="0.25">
      <c r="A36" s="74"/>
      <c r="J36" s="211"/>
      <c r="K36" s="211" t="s">
        <v>482</v>
      </c>
      <c r="L36" s="237">
        <f>260917.2*12</f>
        <v>3131006.4000000004</v>
      </c>
    </row>
    <row r="37" spans="1:12" ht="18" x14ac:dyDescent="0.25">
      <c r="A37" s="415"/>
      <c r="B37" s="408"/>
      <c r="C37" s="408"/>
      <c r="D37" s="408"/>
      <c r="E37" s="408"/>
      <c r="F37" s="408"/>
      <c r="G37" s="408"/>
      <c r="H37" s="408"/>
      <c r="I37" s="408"/>
      <c r="J37" s="408"/>
    </row>
    <row r="38" spans="1:12" x14ac:dyDescent="0.25">
      <c r="A38" t="s">
        <v>285</v>
      </c>
    </row>
    <row r="41" spans="1:12" x14ac:dyDescent="0.25">
      <c r="A41" s="407" t="s">
        <v>134</v>
      </c>
      <c r="B41" s="408"/>
      <c r="C41" s="408"/>
      <c r="D41" s="408"/>
      <c r="E41" s="408"/>
      <c r="F41" s="408"/>
      <c r="G41" s="408"/>
      <c r="H41" s="408"/>
      <c r="I41" s="408"/>
      <c r="J41" s="408"/>
    </row>
    <row r="42" spans="1:12" ht="16.5" x14ac:dyDescent="0.25">
      <c r="A42" s="81" t="s">
        <v>75</v>
      </c>
      <c r="B42" s="414" t="s">
        <v>135</v>
      </c>
      <c r="C42" s="408"/>
      <c r="D42" s="408"/>
      <c r="E42" s="408"/>
      <c r="F42" s="408"/>
      <c r="G42" s="408"/>
      <c r="H42" s="408"/>
      <c r="I42" s="408"/>
      <c r="J42" s="408"/>
    </row>
    <row r="43" spans="1:12" x14ac:dyDescent="0.25">
      <c r="A43" s="416" t="s">
        <v>325</v>
      </c>
      <c r="B43" s="332"/>
      <c r="C43" s="332"/>
      <c r="D43" s="332"/>
      <c r="E43" s="332"/>
      <c r="F43" s="332"/>
      <c r="G43" s="332"/>
      <c r="H43" s="332"/>
      <c r="I43" s="332"/>
      <c r="J43" s="332"/>
    </row>
    <row r="44" spans="1:12" x14ac:dyDescent="0.25">
      <c r="A44" s="413" t="s">
        <v>348</v>
      </c>
      <c r="B44" s="408"/>
      <c r="C44" s="408"/>
      <c r="D44" s="408"/>
      <c r="E44" s="408"/>
      <c r="F44" s="408"/>
      <c r="G44" s="408"/>
      <c r="H44" s="408"/>
      <c r="I44" s="408"/>
      <c r="J44" s="408"/>
    </row>
    <row r="45" spans="1:12" ht="16.5" x14ac:dyDescent="0.25">
      <c r="A45" s="81" t="s">
        <v>77</v>
      </c>
      <c r="B45" s="414" t="s">
        <v>136</v>
      </c>
      <c r="C45" s="408"/>
      <c r="D45" s="408"/>
      <c r="E45" s="408"/>
      <c r="F45" s="408"/>
      <c r="G45" s="408"/>
      <c r="H45" s="408"/>
      <c r="I45" s="408"/>
      <c r="J45" s="408"/>
    </row>
    <row r="46" spans="1:12" x14ac:dyDescent="0.25">
      <c r="A46" s="68"/>
    </row>
    <row r="47" spans="1:12" x14ac:dyDescent="0.25">
      <c r="A47" s="404" t="s">
        <v>0</v>
      </c>
      <c r="B47" s="404" t="s">
        <v>137</v>
      </c>
      <c r="C47" s="404" t="s">
        <v>138</v>
      </c>
      <c r="D47" s="404" t="s">
        <v>139</v>
      </c>
      <c r="E47" s="404"/>
      <c r="F47" s="404"/>
      <c r="G47" s="404"/>
      <c r="H47" s="404" t="s">
        <v>140</v>
      </c>
      <c r="I47" s="404" t="s">
        <v>141</v>
      </c>
      <c r="J47" s="404" t="s">
        <v>142</v>
      </c>
    </row>
    <row r="48" spans="1:12" x14ac:dyDescent="0.25">
      <c r="A48" s="404"/>
      <c r="B48" s="404"/>
      <c r="C48" s="404"/>
      <c r="D48" s="404" t="s">
        <v>143</v>
      </c>
      <c r="E48" s="404" t="s">
        <v>90</v>
      </c>
      <c r="F48" s="404"/>
      <c r="G48" s="404"/>
      <c r="H48" s="404"/>
      <c r="I48" s="404"/>
      <c r="J48" s="404"/>
    </row>
    <row r="49" spans="1:10" ht="38.25" x14ac:dyDescent="0.25">
      <c r="A49" s="404"/>
      <c r="B49" s="404"/>
      <c r="C49" s="404"/>
      <c r="D49" s="404"/>
      <c r="E49" s="207" t="s">
        <v>144</v>
      </c>
      <c r="F49" s="207" t="s">
        <v>145</v>
      </c>
      <c r="G49" s="207" t="s">
        <v>146</v>
      </c>
      <c r="H49" s="404"/>
      <c r="I49" s="404"/>
      <c r="J49" s="404"/>
    </row>
    <row r="50" spans="1:10" x14ac:dyDescent="0.25">
      <c r="A50" s="207">
        <v>1</v>
      </c>
      <c r="B50" s="207">
        <v>2</v>
      </c>
      <c r="C50" s="207">
        <v>3</v>
      </c>
      <c r="D50" s="207">
        <v>4</v>
      </c>
      <c r="E50" s="207">
        <v>5</v>
      </c>
      <c r="F50" s="207">
        <v>6</v>
      </c>
      <c r="G50" s="207">
        <v>7</v>
      </c>
      <c r="H50" s="207">
        <v>8</v>
      </c>
      <c r="I50" s="207">
        <v>9</v>
      </c>
      <c r="J50" s="207">
        <v>10</v>
      </c>
    </row>
    <row r="51" spans="1:10" x14ac:dyDescent="0.25">
      <c r="A51" s="207">
        <v>1</v>
      </c>
      <c r="B51" s="225" t="s">
        <v>334</v>
      </c>
      <c r="C51" s="207">
        <v>1</v>
      </c>
      <c r="D51" s="207">
        <v>4763</v>
      </c>
      <c r="E51" s="207"/>
      <c r="F51" s="207"/>
      <c r="G51" s="207">
        <f>E51*35/100</f>
        <v>0</v>
      </c>
      <c r="H51" s="207"/>
      <c r="I51" s="207"/>
      <c r="J51" s="209">
        <f>C51*D51*(1+H51/100)*12</f>
        <v>57156</v>
      </c>
    </row>
    <row r="52" spans="1:10" x14ac:dyDescent="0.25">
      <c r="A52" s="207">
        <v>2</v>
      </c>
      <c r="B52" s="225" t="s">
        <v>465</v>
      </c>
      <c r="C52" s="207">
        <v>6</v>
      </c>
      <c r="D52" s="207">
        <v>6947</v>
      </c>
      <c r="E52" s="207"/>
      <c r="F52" s="207"/>
      <c r="G52" s="207">
        <f>E52*35/100</f>
        <v>0</v>
      </c>
      <c r="H52" s="207"/>
      <c r="I52" s="207"/>
      <c r="J52" s="209">
        <f>C52*D52*(1+H52/100)*12</f>
        <v>500184</v>
      </c>
    </row>
    <row r="53" spans="1:10" x14ac:dyDescent="0.25">
      <c r="A53" s="412" t="s">
        <v>147</v>
      </c>
      <c r="B53" s="412"/>
      <c r="C53" s="207" t="s">
        <v>148</v>
      </c>
      <c r="D53" s="207">
        <f>SUM(D51:D52)</f>
        <v>11710</v>
      </c>
      <c r="E53" s="207" t="s">
        <v>148</v>
      </c>
      <c r="F53" s="207" t="s">
        <v>148</v>
      </c>
      <c r="G53" s="207" t="s">
        <v>148</v>
      </c>
      <c r="H53" s="207" t="s">
        <v>148</v>
      </c>
      <c r="I53" s="207" t="s">
        <v>148</v>
      </c>
      <c r="J53" s="209">
        <f>SUM(J51:J52)</f>
        <v>557340</v>
      </c>
    </row>
  </sheetData>
  <mergeCells count="31">
    <mergeCell ref="I7:I9"/>
    <mergeCell ref="B5:J5"/>
    <mergeCell ref="B2:J2"/>
    <mergeCell ref="A1:J1"/>
    <mergeCell ref="J7:J9"/>
    <mergeCell ref="D8:D9"/>
    <mergeCell ref="E8:G8"/>
    <mergeCell ref="A3:J3"/>
    <mergeCell ref="A4:J4"/>
    <mergeCell ref="A7:A9"/>
    <mergeCell ref="B7:B9"/>
    <mergeCell ref="C7:C9"/>
    <mergeCell ref="D7:G7"/>
    <mergeCell ref="H7:H9"/>
    <mergeCell ref="A34:B34"/>
    <mergeCell ref="A37:J37"/>
    <mergeCell ref="A41:J41"/>
    <mergeCell ref="B42:J42"/>
    <mergeCell ref="A43:J43"/>
    <mergeCell ref="A53:B53"/>
    <mergeCell ref="A44:J44"/>
    <mergeCell ref="B45:J45"/>
    <mergeCell ref="A47:A49"/>
    <mergeCell ref="B47:B49"/>
    <mergeCell ref="C47:C49"/>
    <mergeCell ref="D47:G47"/>
    <mergeCell ref="H47:H49"/>
    <mergeCell ref="I47:I49"/>
    <mergeCell ref="J47:J49"/>
    <mergeCell ref="D48:D49"/>
    <mergeCell ref="E48:G48"/>
  </mergeCells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0" workbookViewId="0">
      <selection activeCell="F38" sqref="F38"/>
    </sheetView>
  </sheetViews>
  <sheetFormatPr defaultRowHeight="15" x14ac:dyDescent="0.25"/>
  <cols>
    <col min="1" max="1" width="5.7109375" customWidth="1"/>
    <col min="2" max="2" width="23.7109375" customWidth="1"/>
    <col min="3" max="3" width="13.28515625" customWidth="1"/>
    <col min="4" max="4" width="14.28515625" customWidth="1"/>
    <col min="5" max="5" width="13.140625" customWidth="1"/>
    <col min="6" max="6" width="17.42578125" customWidth="1"/>
  </cols>
  <sheetData>
    <row r="1" spans="1:6" ht="29.25" customHeight="1" x14ac:dyDescent="0.25">
      <c r="A1" s="81" t="s">
        <v>77</v>
      </c>
      <c r="B1" s="414" t="s">
        <v>289</v>
      </c>
      <c r="C1" s="408"/>
      <c r="D1" s="408"/>
      <c r="E1" s="408"/>
      <c r="F1" s="408"/>
    </row>
    <row r="2" spans="1:6" ht="27" customHeight="1" x14ac:dyDescent="0.25">
      <c r="A2" s="416" t="s">
        <v>349</v>
      </c>
      <c r="B2" s="332"/>
      <c r="C2" s="332"/>
      <c r="D2" s="332"/>
      <c r="E2" s="332"/>
    </row>
    <row r="3" spans="1:6" ht="29.25" customHeight="1" x14ac:dyDescent="0.25">
      <c r="A3" s="417" t="s">
        <v>350</v>
      </c>
      <c r="B3" s="316"/>
      <c r="C3" s="316"/>
      <c r="D3" s="316"/>
      <c r="E3" s="316"/>
      <c r="F3" s="418"/>
    </row>
    <row r="4" spans="1:6" ht="76.5" x14ac:dyDescent="0.25">
      <c r="A4" s="70" t="s">
        <v>0</v>
      </c>
      <c r="B4" s="70" t="s">
        <v>149</v>
      </c>
      <c r="C4" s="70" t="s">
        <v>150</v>
      </c>
      <c r="D4" s="70" t="s">
        <v>151</v>
      </c>
      <c r="E4" s="70" t="s">
        <v>152</v>
      </c>
      <c r="F4" s="70" t="s">
        <v>227</v>
      </c>
    </row>
    <row r="5" spans="1:6" x14ac:dyDescent="0.2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</row>
    <row r="6" spans="1:6" x14ac:dyDescent="0.25">
      <c r="A6" s="70"/>
      <c r="B6" s="71"/>
      <c r="C6" s="70"/>
      <c r="D6" s="70"/>
      <c r="E6" s="70"/>
      <c r="F6" s="70"/>
    </row>
    <row r="7" spans="1:6" x14ac:dyDescent="0.25">
      <c r="A7" s="70"/>
      <c r="B7" s="70"/>
      <c r="C7" s="70"/>
      <c r="D7" s="70"/>
      <c r="E7" s="70"/>
      <c r="F7" s="70"/>
    </row>
    <row r="8" spans="1:6" x14ac:dyDescent="0.25">
      <c r="A8" s="70"/>
      <c r="B8" s="82" t="s">
        <v>147</v>
      </c>
      <c r="C8" s="70" t="s">
        <v>148</v>
      </c>
      <c r="D8" s="70" t="s">
        <v>148</v>
      </c>
      <c r="E8" s="70" t="s">
        <v>148</v>
      </c>
      <c r="F8" s="70"/>
    </row>
    <row r="9" spans="1:6" x14ac:dyDescent="0.25">
      <c r="A9" s="74"/>
    </row>
    <row r="10" spans="1:6" ht="24" customHeight="1" x14ac:dyDescent="0.25">
      <c r="A10" s="81" t="s">
        <v>153</v>
      </c>
      <c r="B10" s="414" t="s">
        <v>154</v>
      </c>
      <c r="C10" s="408"/>
      <c r="D10" s="408"/>
      <c r="E10" s="408"/>
      <c r="F10" s="408"/>
    </row>
    <row r="11" spans="1:6" ht="6.75" customHeight="1" x14ac:dyDescent="0.25">
      <c r="A11" s="68"/>
    </row>
    <row r="12" spans="1:6" ht="9" customHeight="1" x14ac:dyDescent="0.25">
      <c r="A12" s="78"/>
    </row>
    <row r="13" spans="1:6" ht="51" x14ac:dyDescent="0.25">
      <c r="A13" s="70" t="s">
        <v>0</v>
      </c>
      <c r="B13" s="70" t="s">
        <v>149</v>
      </c>
      <c r="C13" s="70" t="s">
        <v>155</v>
      </c>
      <c r="D13" s="70" t="s">
        <v>156</v>
      </c>
      <c r="E13" s="70" t="s">
        <v>157</v>
      </c>
      <c r="F13" s="70" t="s">
        <v>227</v>
      </c>
    </row>
    <row r="14" spans="1:6" x14ac:dyDescent="0.25">
      <c r="A14" s="70">
        <v>1</v>
      </c>
      <c r="B14" s="70">
        <v>2</v>
      </c>
      <c r="C14" s="70">
        <v>3</v>
      </c>
      <c r="D14" s="70">
        <v>4</v>
      </c>
      <c r="E14" s="70">
        <v>5</v>
      </c>
      <c r="F14" s="70">
        <v>6</v>
      </c>
    </row>
    <row r="15" spans="1:6" ht="25.5" x14ac:dyDescent="0.25">
      <c r="A15" s="70"/>
      <c r="B15" s="207" t="s">
        <v>351</v>
      </c>
      <c r="C15" s="207">
        <v>3</v>
      </c>
      <c r="D15" s="207">
        <v>12</v>
      </c>
      <c r="E15" s="207">
        <v>50</v>
      </c>
      <c r="F15" s="207">
        <f>C15*D15*E15</f>
        <v>1800</v>
      </c>
    </row>
    <row r="16" spans="1:6" x14ac:dyDescent="0.25">
      <c r="A16" s="70"/>
      <c r="B16" s="70"/>
      <c r="C16" s="70"/>
      <c r="D16" s="70"/>
      <c r="E16" s="70"/>
      <c r="F16" s="70"/>
    </row>
    <row r="17" spans="1:6" x14ac:dyDescent="0.25">
      <c r="A17" s="412" t="s">
        <v>147</v>
      </c>
      <c r="B17" s="412"/>
      <c r="C17" s="70" t="s">
        <v>148</v>
      </c>
      <c r="D17" s="70" t="s">
        <v>148</v>
      </c>
      <c r="E17" s="70" t="s">
        <v>148</v>
      </c>
      <c r="F17" s="70"/>
    </row>
    <row r="18" spans="1:6" x14ac:dyDescent="0.25">
      <c r="A18" s="78"/>
    </row>
    <row r="19" spans="1:6" x14ac:dyDescent="0.25">
      <c r="A19" s="68"/>
    </row>
    <row r="20" spans="1:6" ht="37.5" customHeight="1" x14ac:dyDescent="0.25">
      <c r="A20" s="81" t="s">
        <v>158</v>
      </c>
      <c r="B20" s="414" t="s">
        <v>159</v>
      </c>
      <c r="C20" s="408"/>
      <c r="D20" s="408"/>
      <c r="E20" s="408"/>
      <c r="F20" s="408"/>
    </row>
    <row r="21" spans="1:6" ht="8.25" customHeight="1" x14ac:dyDescent="0.25">
      <c r="A21" s="68"/>
    </row>
    <row r="22" spans="1:6" ht="9.75" customHeight="1" x14ac:dyDescent="0.25">
      <c r="A22" s="78"/>
    </row>
    <row r="23" spans="1:6" ht="76.5" x14ac:dyDescent="0.25">
      <c r="A23" s="70" t="s">
        <v>0</v>
      </c>
      <c r="B23" s="70" t="s">
        <v>149</v>
      </c>
      <c r="C23" s="70" t="s">
        <v>160</v>
      </c>
      <c r="D23" s="70" t="s">
        <v>156</v>
      </c>
      <c r="E23" s="70" t="s">
        <v>161</v>
      </c>
      <c r="F23" s="70" t="s">
        <v>227</v>
      </c>
    </row>
    <row r="24" spans="1:6" x14ac:dyDescent="0.25">
      <c r="A24" s="70">
        <v>1</v>
      </c>
      <c r="B24" s="70">
        <v>2</v>
      </c>
      <c r="C24" s="70">
        <v>3</v>
      </c>
      <c r="D24" s="70">
        <v>4</v>
      </c>
      <c r="E24" s="70">
        <v>5</v>
      </c>
      <c r="F24" s="70">
        <v>6</v>
      </c>
    </row>
    <row r="25" spans="1:6" x14ac:dyDescent="0.25">
      <c r="A25" s="70">
        <v>1</v>
      </c>
      <c r="B25" s="70" t="s">
        <v>452</v>
      </c>
      <c r="C25" s="70">
        <v>1</v>
      </c>
      <c r="D25" s="70">
        <v>1</v>
      </c>
      <c r="E25" s="70"/>
      <c r="F25" s="70"/>
    </row>
    <row r="26" spans="1:6" x14ac:dyDescent="0.25">
      <c r="A26" s="70"/>
      <c r="B26" s="70"/>
      <c r="C26" s="70"/>
      <c r="D26" s="70"/>
      <c r="E26" s="70"/>
      <c r="F26" s="70"/>
    </row>
    <row r="27" spans="1:6" x14ac:dyDescent="0.25">
      <c r="A27" s="70"/>
      <c r="B27" s="70"/>
      <c r="C27" s="70"/>
      <c r="D27" s="70"/>
      <c r="E27" s="70"/>
      <c r="F27" s="70"/>
    </row>
    <row r="28" spans="1:6" x14ac:dyDescent="0.25">
      <c r="A28" s="70"/>
      <c r="B28" s="70"/>
      <c r="C28" s="70"/>
      <c r="D28" s="70"/>
      <c r="E28" s="70"/>
      <c r="F28" s="70"/>
    </row>
    <row r="29" spans="1:6" x14ac:dyDescent="0.25">
      <c r="A29" s="412" t="s">
        <v>147</v>
      </c>
      <c r="B29" s="412"/>
      <c r="C29" s="70" t="s">
        <v>148</v>
      </c>
      <c r="D29" s="70"/>
      <c r="E29" s="70" t="s">
        <v>148</v>
      </c>
      <c r="F29" s="70"/>
    </row>
    <row r="31" spans="1:6" x14ac:dyDescent="0.25">
      <c r="A31" t="s">
        <v>288</v>
      </c>
    </row>
    <row r="33" spans="1:6" ht="16.5" x14ac:dyDescent="0.25">
      <c r="A33" s="81" t="s">
        <v>77</v>
      </c>
      <c r="B33" s="414" t="s">
        <v>289</v>
      </c>
      <c r="C33" s="408"/>
      <c r="D33" s="408"/>
      <c r="E33" s="408"/>
      <c r="F33" s="408"/>
    </row>
    <row r="34" spans="1:6" x14ac:dyDescent="0.25">
      <c r="A34" s="416" t="s">
        <v>349</v>
      </c>
      <c r="B34" s="332"/>
      <c r="C34" s="332"/>
      <c r="D34" s="332"/>
      <c r="E34" s="332"/>
    </row>
    <row r="35" spans="1:6" x14ac:dyDescent="0.25">
      <c r="A35" s="417" t="s">
        <v>466</v>
      </c>
      <c r="B35" s="316"/>
      <c r="C35" s="316"/>
      <c r="D35" s="316"/>
      <c r="E35" s="316"/>
      <c r="F35" s="418"/>
    </row>
    <row r="36" spans="1:6" ht="76.5" x14ac:dyDescent="0.25">
      <c r="A36" s="227" t="s">
        <v>0</v>
      </c>
      <c r="B36" s="227" t="s">
        <v>149</v>
      </c>
      <c r="C36" s="227" t="s">
        <v>150</v>
      </c>
      <c r="D36" s="227" t="s">
        <v>151</v>
      </c>
      <c r="E36" s="227" t="s">
        <v>152</v>
      </c>
      <c r="F36" s="227" t="s">
        <v>227</v>
      </c>
    </row>
    <row r="37" spans="1:6" x14ac:dyDescent="0.25">
      <c r="A37" s="227">
        <v>1</v>
      </c>
      <c r="B37" s="227">
        <v>2</v>
      </c>
      <c r="C37" s="227">
        <v>3</v>
      </c>
      <c r="D37" s="227">
        <v>4</v>
      </c>
      <c r="E37" s="227">
        <v>5</v>
      </c>
      <c r="F37" s="227">
        <v>6</v>
      </c>
    </row>
    <row r="38" spans="1:6" x14ac:dyDescent="0.25">
      <c r="A38" s="227"/>
      <c r="B38" s="71" t="s">
        <v>467</v>
      </c>
      <c r="C38" s="227"/>
      <c r="D38" s="227">
        <v>1</v>
      </c>
      <c r="E38" s="227">
        <v>6</v>
      </c>
      <c r="F38" s="227"/>
    </row>
    <row r="39" spans="1:6" x14ac:dyDescent="0.25">
      <c r="A39" s="227"/>
      <c r="B39" s="227"/>
      <c r="C39" s="227"/>
      <c r="D39" s="227"/>
      <c r="E39" s="227"/>
      <c r="F39" s="227"/>
    </row>
    <row r="40" spans="1:6" x14ac:dyDescent="0.25">
      <c r="A40" s="227"/>
      <c r="B40" s="228" t="s">
        <v>147</v>
      </c>
      <c r="C40" s="227" t="s">
        <v>148</v>
      </c>
      <c r="D40" s="227" t="s">
        <v>148</v>
      </c>
      <c r="E40" s="227" t="s">
        <v>148</v>
      </c>
      <c r="F40" s="227">
        <f>F38</f>
        <v>0</v>
      </c>
    </row>
  </sheetData>
  <mergeCells count="10">
    <mergeCell ref="A34:E34"/>
    <mergeCell ref="A35:F35"/>
    <mergeCell ref="A17:B17"/>
    <mergeCell ref="A29:B29"/>
    <mergeCell ref="B20:F20"/>
    <mergeCell ref="B1:F1"/>
    <mergeCell ref="B10:F10"/>
    <mergeCell ref="A2:E2"/>
    <mergeCell ref="A3:F3"/>
    <mergeCell ref="B33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титул авт </vt:lpstr>
      <vt:lpstr>титул бюдж КпСП</vt:lpstr>
      <vt:lpstr>титул бюдж КпО</vt:lpstr>
      <vt:lpstr>Таблица 2</vt:lpstr>
      <vt:lpstr>Таблица 2.1</vt:lpstr>
      <vt:lpstr>Таблица 3</vt:lpstr>
      <vt:lpstr>Таблица 4</vt:lpstr>
      <vt:lpstr>1.1</vt:lpstr>
      <vt:lpstr>1.2,1.3</vt:lpstr>
      <vt:lpstr>1.4</vt:lpstr>
      <vt:lpstr>2,3,4,5</vt:lpstr>
      <vt:lpstr>6</vt:lpstr>
      <vt:lpstr>7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ГлБух</cp:lastModifiedBy>
  <cp:lastPrinted>2019-04-10T09:41:17Z</cp:lastPrinted>
  <dcterms:created xsi:type="dcterms:W3CDTF">2014-02-12T11:52:35Z</dcterms:created>
  <dcterms:modified xsi:type="dcterms:W3CDTF">2019-04-12T08:47:03Z</dcterms:modified>
</cp:coreProperties>
</file>